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/>
  <mc:AlternateContent xmlns:mc="http://schemas.openxmlformats.org/markup-compatibility/2006">
    <mc:Choice Requires="x15">
      <x15ac:absPath xmlns:x15ac="http://schemas.microsoft.com/office/spreadsheetml/2010/11/ac" url="C:\Pepa\frontend\src\"/>
    </mc:Choice>
  </mc:AlternateContent>
  <xr:revisionPtr revIDLastSave="0" documentId="13_ncr:1_{5CCF2B05-16C9-4D9B-A145-BE264167E7C1}" xr6:coauthVersionLast="47" xr6:coauthVersionMax="47" xr10:uidLastSave="{00000000-0000-0000-0000-000000000000}"/>
  <bookViews>
    <workbookView xWindow="-120" yWindow="-120" windowWidth="38640" windowHeight="15990" tabRatio="1000" activeTab="12" xr2:uid="{00000000-000D-0000-FFFF-FFFF00000000}"/>
  </bookViews>
  <sheets>
    <sheet name="Исходные" sheetId="1" r:id="rId1"/>
    <sheet name="БВР-основ" sheetId="4" r:id="rId2"/>
    <sheet name="Погрузка" sheetId="5" r:id="rId3"/>
    <sheet name="Лист7" sheetId="23" r:id="rId4"/>
    <sheet name="Пр-ть карьера" sheetId="2" r:id="rId5"/>
    <sheet name="БВР-негабор" sheetId="3" r:id="rId6"/>
    <sheet name="НА 3 ПОЛЯ" sheetId="18" r:id="rId7"/>
    <sheet name="НА 3 ПОЛЯ АРГ" sheetId="19" r:id="rId8"/>
    <sheet name="НА 2 ПОЛЯ АРГ" sheetId="22" r:id="rId9"/>
    <sheet name="Транспорт" sheetId="6" r:id="rId10"/>
    <sheet name="НА 2 ПОЛЯ" sheetId="21" r:id="rId11"/>
    <sheet name="ВЫЧЕСЛЕНИЯ" sheetId="25" r:id="rId12"/>
    <sheet name="Бульдозер-отвал" sheetId="7" r:id="rId13"/>
    <sheet name="Шир раб площ" sheetId="8" r:id="rId14"/>
    <sheet name="Лист2" sheetId="10" state="hidden" r:id="rId15"/>
    <sheet name="Штаты" sheetId="11" state="hidden" r:id="rId16"/>
    <sheet name="Расчет диаметра скважин" sheetId="12" state="hidden" r:id="rId17"/>
    <sheet name="Дорога" sheetId="13" state="hidden" r:id="rId18"/>
    <sheet name="Табл к БВР-осн" sheetId="14" state="hidden" r:id="rId19"/>
    <sheet name="ФМС пород НКУ" sheetId="15" state="hidden" r:id="rId20"/>
    <sheet name="Расчет БВР" sheetId="16" r:id="rId21"/>
    <sheet name="расчет топлива" sheetId="17" r:id="rId22"/>
  </sheets>
  <definedNames>
    <definedName name="_xlnm.Print_Area" localSheetId="1">'БВР-основ'!$A$104:$F$156</definedName>
    <definedName name="_xlnm.Print_Area" localSheetId="12">'Бульдозер-отвал'!$A$1:$C$31</definedName>
    <definedName name="_xlnm.Print_Area" localSheetId="2">Погрузка!$A$17:$E$47</definedName>
    <definedName name="_xlnm.Print_Area" localSheetId="20">'Расчет БВР'!$A$1:$F$156</definedName>
    <definedName name="_xlnm.Print_Area" localSheetId="18">'Табл к БВР-осн'!$A$158:$I$191</definedName>
    <definedName name="_xlnm.Print_Area" localSheetId="9">Транспорт!$A$21:$E$67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42" i="6" l="1"/>
  <c r="C191" i="25"/>
  <c r="H191" i="25"/>
  <c r="C192" i="25"/>
  <c r="H192" i="25"/>
  <c r="C193" i="25"/>
  <c r="H193" i="25"/>
  <c r="C194" i="25"/>
  <c r="C197" i="25" s="1"/>
  <c r="C200" i="25" s="1"/>
  <c r="C203" i="25" s="1"/>
  <c r="C206" i="25" s="1"/>
  <c r="C209" i="25" s="1"/>
  <c r="C212" i="25" s="1"/>
  <c r="C215" i="25" s="1"/>
  <c r="C218" i="25" s="1"/>
  <c r="C221" i="25" s="1"/>
  <c r="C224" i="25" s="1"/>
  <c r="C227" i="25" s="1"/>
  <c r="C230" i="25" s="1"/>
  <c r="C233" i="25" s="1"/>
  <c r="C236" i="25" s="1"/>
  <c r="C239" i="25" s="1"/>
  <c r="C242" i="25" s="1"/>
  <c r="C245" i="25" s="1"/>
  <c r="C248" i="25" s="1"/>
  <c r="C251" i="25" s="1"/>
  <c r="C254" i="25" s="1"/>
  <c r="C257" i="25" s="1"/>
  <c r="C260" i="25" s="1"/>
  <c r="C263" i="25" s="1"/>
  <c r="C266" i="25" s="1"/>
  <c r="C269" i="25" s="1"/>
  <c r="C272" i="25" s="1"/>
  <c r="C275" i="25" s="1"/>
  <c r="C278" i="25" s="1"/>
  <c r="C281" i="25" s="1"/>
  <c r="C284" i="25" s="1"/>
  <c r="C287" i="25" s="1"/>
  <c r="C290" i="25" s="1"/>
  <c r="C293" i="25" s="1"/>
  <c r="C296" i="25" s="1"/>
  <c r="C299" i="25" s="1"/>
  <c r="C302" i="25" s="1"/>
  <c r="C305" i="25" s="1"/>
  <c r="C308" i="25" s="1"/>
  <c r="C311" i="25" s="1"/>
  <c r="C314" i="25" s="1"/>
  <c r="C317" i="25" s="1"/>
  <c r="C320" i="25" s="1"/>
  <c r="C323" i="25" s="1"/>
  <c r="C326" i="25" s="1"/>
  <c r="C329" i="25" s="1"/>
  <c r="C332" i="25" s="1"/>
  <c r="C335" i="25" s="1"/>
  <c r="C338" i="25" s="1"/>
  <c r="C341" i="25" s="1"/>
  <c r="C344" i="25" s="1"/>
  <c r="C347" i="25" s="1"/>
  <c r="C350" i="25" s="1"/>
  <c r="C353" i="25" s="1"/>
  <c r="C356" i="25" s="1"/>
  <c r="C359" i="25" s="1"/>
  <c r="C362" i="25" s="1"/>
  <c r="C365" i="25" s="1"/>
  <c r="C368" i="25" s="1"/>
  <c r="C371" i="25" s="1"/>
  <c r="C374" i="25" s="1"/>
  <c r="C377" i="25" s="1"/>
  <c r="C380" i="25" s="1"/>
  <c r="C383" i="25" s="1"/>
  <c r="C386" i="25" s="1"/>
  <c r="C389" i="25" s="1"/>
  <c r="C392" i="25" s="1"/>
  <c r="C395" i="25" s="1"/>
  <c r="C398" i="25" s="1"/>
  <c r="C401" i="25" s="1"/>
  <c r="C404" i="25" s="1"/>
  <c r="C407" i="25" s="1"/>
  <c r="C410" i="25" s="1"/>
  <c r="C413" i="25" s="1"/>
  <c r="C416" i="25" s="1"/>
  <c r="C419" i="25" s="1"/>
  <c r="C422" i="25" s="1"/>
  <c r="C425" i="25" s="1"/>
  <c r="C428" i="25" s="1"/>
  <c r="C431" i="25" s="1"/>
  <c r="C434" i="25" s="1"/>
  <c r="C437" i="25" s="1"/>
  <c r="C440" i="25" s="1"/>
  <c r="C443" i="25" s="1"/>
  <c r="C446" i="25" s="1"/>
  <c r="C449" i="25" s="1"/>
  <c r="C452" i="25" s="1"/>
  <c r="C455" i="25" s="1"/>
  <c r="C458" i="25" s="1"/>
  <c r="C461" i="25" s="1"/>
  <c r="C464" i="25" s="1"/>
  <c r="C467" i="25" s="1"/>
  <c r="C470" i="25" s="1"/>
  <c r="C473" i="25" s="1"/>
  <c r="C476" i="25" s="1"/>
  <c r="C479" i="25" s="1"/>
  <c r="C482" i="25" s="1"/>
  <c r="C485" i="25" s="1"/>
  <c r="C488" i="25" s="1"/>
  <c r="C491" i="25" s="1"/>
  <c r="C494" i="25" s="1"/>
  <c r="C497" i="25" s="1"/>
  <c r="C500" i="25" s="1"/>
  <c r="C503" i="25" s="1"/>
  <c r="C506" i="25" s="1"/>
  <c r="C509" i="25" s="1"/>
  <c r="C512" i="25" s="1"/>
  <c r="C515" i="25" s="1"/>
  <c r="C518" i="25" s="1"/>
  <c r="C521" i="25" s="1"/>
  <c r="C524" i="25" s="1"/>
  <c r="C527" i="25" s="1"/>
  <c r="C530" i="25" s="1"/>
  <c r="C533" i="25" s="1"/>
  <c r="C536" i="25" s="1"/>
  <c r="C539" i="25" s="1"/>
  <c r="C542" i="25" s="1"/>
  <c r="C545" i="25" s="1"/>
  <c r="C548" i="25" s="1"/>
  <c r="C551" i="25" s="1"/>
  <c r="C554" i="25" s="1"/>
  <c r="C557" i="25" s="1"/>
  <c r="C560" i="25" s="1"/>
  <c r="C563" i="25" s="1"/>
  <c r="C566" i="25" s="1"/>
  <c r="C569" i="25" s="1"/>
  <c r="C572" i="25" s="1"/>
  <c r="C575" i="25" s="1"/>
  <c r="C578" i="25" s="1"/>
  <c r="C581" i="25" s="1"/>
  <c r="C584" i="25" s="1"/>
  <c r="C587" i="25" s="1"/>
  <c r="C590" i="25" s="1"/>
  <c r="C593" i="25" s="1"/>
  <c r="C596" i="25" s="1"/>
  <c r="C599" i="25" s="1"/>
  <c r="C602" i="25" s="1"/>
  <c r="C605" i="25" s="1"/>
  <c r="C608" i="25" s="1"/>
  <c r="C611" i="25" s="1"/>
  <c r="C614" i="25" s="1"/>
  <c r="C617" i="25" s="1"/>
  <c r="C620" i="25" s="1"/>
  <c r="C623" i="25" s="1"/>
  <c r="C626" i="25" s="1"/>
  <c r="C629" i="25" s="1"/>
  <c r="C632" i="25" s="1"/>
  <c r="C635" i="25" s="1"/>
  <c r="C638" i="25" s="1"/>
  <c r="C641" i="25" s="1"/>
  <c r="C644" i="25" s="1"/>
  <c r="C647" i="25" s="1"/>
  <c r="C650" i="25" s="1"/>
  <c r="C653" i="25" s="1"/>
  <c r="C656" i="25" s="1"/>
  <c r="C659" i="25" s="1"/>
  <c r="C662" i="25" s="1"/>
  <c r="C665" i="25" s="1"/>
  <c r="C668" i="25" s="1"/>
  <c r="C671" i="25" s="1"/>
  <c r="C674" i="25" s="1"/>
  <c r="C677" i="25" s="1"/>
  <c r="C680" i="25" s="1"/>
  <c r="C683" i="25" s="1"/>
  <c r="C686" i="25" s="1"/>
  <c r="C689" i="25" s="1"/>
  <c r="C692" i="25" s="1"/>
  <c r="C695" i="25" s="1"/>
  <c r="C698" i="25" s="1"/>
  <c r="C701" i="25" s="1"/>
  <c r="C704" i="25" s="1"/>
  <c r="C707" i="25" s="1"/>
  <c r="C710" i="25" s="1"/>
  <c r="C713" i="25" s="1"/>
  <c r="C716" i="25" s="1"/>
  <c r="C719" i="25" s="1"/>
  <c r="C722" i="25" s="1"/>
  <c r="C725" i="25" s="1"/>
  <c r="C728" i="25" s="1"/>
  <c r="C731" i="25" s="1"/>
  <c r="C734" i="25" s="1"/>
  <c r="C737" i="25" s="1"/>
  <c r="C740" i="25" s="1"/>
  <c r="C743" i="25" s="1"/>
  <c r="C746" i="25" s="1"/>
  <c r="C749" i="25" s="1"/>
  <c r="C752" i="25" s="1"/>
  <c r="C755" i="25" s="1"/>
  <c r="C758" i="25" s="1"/>
  <c r="C761" i="25" s="1"/>
  <c r="C764" i="25" s="1"/>
  <c r="C767" i="25" s="1"/>
  <c r="C770" i="25" s="1"/>
  <c r="C773" i="25" s="1"/>
  <c r="C776" i="25" s="1"/>
  <c r="C779" i="25" s="1"/>
  <c r="C782" i="25" s="1"/>
  <c r="C785" i="25" s="1"/>
  <c r="C788" i="25" s="1"/>
  <c r="C791" i="25" s="1"/>
  <c r="C794" i="25" s="1"/>
  <c r="C797" i="25" s="1"/>
  <c r="C800" i="25" s="1"/>
  <c r="C803" i="25" s="1"/>
  <c r="C806" i="25" s="1"/>
  <c r="C809" i="25" s="1"/>
  <c r="C812" i="25" s="1"/>
  <c r="C815" i="25" s="1"/>
  <c r="C818" i="25" s="1"/>
  <c r="C821" i="25" s="1"/>
  <c r="C824" i="25" s="1"/>
  <c r="C827" i="25" s="1"/>
  <c r="C830" i="25" s="1"/>
  <c r="C833" i="25" s="1"/>
  <c r="C836" i="25" s="1"/>
  <c r="C839" i="25" s="1"/>
  <c r="C842" i="25" s="1"/>
  <c r="C845" i="25" s="1"/>
  <c r="C848" i="25" s="1"/>
  <c r="C851" i="25" s="1"/>
  <c r="C854" i="25" s="1"/>
  <c r="C857" i="25" s="1"/>
  <c r="C860" i="25" s="1"/>
  <c r="C863" i="25" s="1"/>
  <c r="C866" i="25" s="1"/>
  <c r="C869" i="25" s="1"/>
  <c r="C872" i="25" s="1"/>
  <c r="C875" i="25" s="1"/>
  <c r="C878" i="25" s="1"/>
  <c r="C881" i="25" s="1"/>
  <c r="C884" i="25" s="1"/>
  <c r="C887" i="25" s="1"/>
  <c r="C890" i="25" s="1"/>
  <c r="C893" i="25" s="1"/>
  <c r="C896" i="25" s="1"/>
  <c r="C899" i="25" s="1"/>
  <c r="C902" i="25" s="1"/>
  <c r="C905" i="25" s="1"/>
  <c r="C908" i="25" s="1"/>
  <c r="C911" i="25" s="1"/>
  <c r="H194" i="25"/>
  <c r="H197" i="25" s="1"/>
  <c r="H200" i="25" s="1"/>
  <c r="H203" i="25" s="1"/>
  <c r="H206" i="25" s="1"/>
  <c r="H209" i="25" s="1"/>
  <c r="H212" i="25" s="1"/>
  <c r="H215" i="25" s="1"/>
  <c r="H218" i="25" s="1"/>
  <c r="H221" i="25" s="1"/>
  <c r="H224" i="25" s="1"/>
  <c r="H227" i="25" s="1"/>
  <c r="H230" i="25" s="1"/>
  <c r="H233" i="25" s="1"/>
  <c r="H236" i="25" s="1"/>
  <c r="H239" i="25" s="1"/>
  <c r="H242" i="25" s="1"/>
  <c r="H245" i="25" s="1"/>
  <c r="H248" i="25" s="1"/>
  <c r="H251" i="25" s="1"/>
  <c r="H254" i="25" s="1"/>
  <c r="H257" i="25" s="1"/>
  <c r="H260" i="25" s="1"/>
  <c r="H263" i="25" s="1"/>
  <c r="H266" i="25" s="1"/>
  <c r="H269" i="25" s="1"/>
  <c r="H272" i="25" s="1"/>
  <c r="H275" i="25" s="1"/>
  <c r="H278" i="25" s="1"/>
  <c r="H281" i="25" s="1"/>
  <c r="H284" i="25" s="1"/>
  <c r="H287" i="25" s="1"/>
  <c r="H290" i="25" s="1"/>
  <c r="H293" i="25" s="1"/>
  <c r="H296" i="25" s="1"/>
  <c r="H299" i="25" s="1"/>
  <c r="H302" i="25" s="1"/>
  <c r="H305" i="25" s="1"/>
  <c r="H308" i="25" s="1"/>
  <c r="H311" i="25" s="1"/>
  <c r="H314" i="25" s="1"/>
  <c r="H317" i="25" s="1"/>
  <c r="H320" i="25" s="1"/>
  <c r="H323" i="25" s="1"/>
  <c r="H326" i="25" s="1"/>
  <c r="H329" i="25" s="1"/>
  <c r="H332" i="25" s="1"/>
  <c r="H335" i="25" s="1"/>
  <c r="H338" i="25" s="1"/>
  <c r="H341" i="25" s="1"/>
  <c r="H344" i="25" s="1"/>
  <c r="H347" i="25" s="1"/>
  <c r="H350" i="25" s="1"/>
  <c r="H353" i="25" s="1"/>
  <c r="H356" i="25" s="1"/>
  <c r="H359" i="25" s="1"/>
  <c r="H362" i="25" s="1"/>
  <c r="H365" i="25" s="1"/>
  <c r="H368" i="25" s="1"/>
  <c r="H371" i="25" s="1"/>
  <c r="H374" i="25" s="1"/>
  <c r="H377" i="25" s="1"/>
  <c r="H380" i="25" s="1"/>
  <c r="H383" i="25" s="1"/>
  <c r="H386" i="25" s="1"/>
  <c r="H389" i="25" s="1"/>
  <c r="H392" i="25" s="1"/>
  <c r="H395" i="25" s="1"/>
  <c r="H398" i="25" s="1"/>
  <c r="H401" i="25" s="1"/>
  <c r="H404" i="25" s="1"/>
  <c r="H407" i="25" s="1"/>
  <c r="H410" i="25" s="1"/>
  <c r="H413" i="25" s="1"/>
  <c r="H416" i="25" s="1"/>
  <c r="H419" i="25" s="1"/>
  <c r="H422" i="25" s="1"/>
  <c r="H425" i="25" s="1"/>
  <c r="H428" i="25" s="1"/>
  <c r="H431" i="25" s="1"/>
  <c r="H434" i="25" s="1"/>
  <c r="H437" i="25" s="1"/>
  <c r="H440" i="25" s="1"/>
  <c r="H443" i="25" s="1"/>
  <c r="H446" i="25" s="1"/>
  <c r="H449" i="25" s="1"/>
  <c r="H452" i="25" s="1"/>
  <c r="H455" i="25" s="1"/>
  <c r="H458" i="25" s="1"/>
  <c r="H461" i="25" s="1"/>
  <c r="H464" i="25" s="1"/>
  <c r="H467" i="25" s="1"/>
  <c r="H470" i="25" s="1"/>
  <c r="H473" i="25" s="1"/>
  <c r="H476" i="25" s="1"/>
  <c r="H479" i="25" s="1"/>
  <c r="H482" i="25" s="1"/>
  <c r="H485" i="25" s="1"/>
  <c r="H488" i="25" s="1"/>
  <c r="H491" i="25" s="1"/>
  <c r="H494" i="25" s="1"/>
  <c r="H497" i="25" s="1"/>
  <c r="H500" i="25" s="1"/>
  <c r="H503" i="25" s="1"/>
  <c r="H506" i="25" s="1"/>
  <c r="H509" i="25" s="1"/>
  <c r="H512" i="25" s="1"/>
  <c r="H515" i="25" s="1"/>
  <c r="H518" i="25" s="1"/>
  <c r="H521" i="25" s="1"/>
  <c r="H524" i="25" s="1"/>
  <c r="H527" i="25" s="1"/>
  <c r="H530" i="25" s="1"/>
  <c r="H533" i="25" s="1"/>
  <c r="H536" i="25" s="1"/>
  <c r="H539" i="25" s="1"/>
  <c r="H542" i="25" s="1"/>
  <c r="H545" i="25" s="1"/>
  <c r="H548" i="25" s="1"/>
  <c r="H551" i="25" s="1"/>
  <c r="H554" i="25" s="1"/>
  <c r="H557" i="25" s="1"/>
  <c r="H560" i="25" s="1"/>
  <c r="H563" i="25" s="1"/>
  <c r="H566" i="25" s="1"/>
  <c r="H569" i="25" s="1"/>
  <c r="H572" i="25" s="1"/>
  <c r="H575" i="25" s="1"/>
  <c r="H578" i="25" s="1"/>
  <c r="H581" i="25" s="1"/>
  <c r="H584" i="25" s="1"/>
  <c r="H587" i="25" s="1"/>
  <c r="H590" i="25" s="1"/>
  <c r="H593" i="25" s="1"/>
  <c r="H596" i="25" s="1"/>
  <c r="H599" i="25" s="1"/>
  <c r="H602" i="25" s="1"/>
  <c r="H605" i="25" s="1"/>
  <c r="H608" i="25" s="1"/>
  <c r="H611" i="25" s="1"/>
  <c r="H614" i="25" s="1"/>
  <c r="H617" i="25" s="1"/>
  <c r="H620" i="25" s="1"/>
  <c r="H623" i="25" s="1"/>
  <c r="H626" i="25" s="1"/>
  <c r="H629" i="25" s="1"/>
  <c r="H632" i="25" s="1"/>
  <c r="H635" i="25" s="1"/>
  <c r="H638" i="25" s="1"/>
  <c r="H641" i="25" s="1"/>
  <c r="H644" i="25" s="1"/>
  <c r="H647" i="25" s="1"/>
  <c r="H650" i="25" s="1"/>
  <c r="H653" i="25" s="1"/>
  <c r="H656" i="25" s="1"/>
  <c r="H659" i="25" s="1"/>
  <c r="H662" i="25" s="1"/>
  <c r="H665" i="25" s="1"/>
  <c r="H668" i="25" s="1"/>
  <c r="H671" i="25" s="1"/>
  <c r="H674" i="25" s="1"/>
  <c r="H677" i="25" s="1"/>
  <c r="H680" i="25" s="1"/>
  <c r="H683" i="25" s="1"/>
  <c r="H686" i="25" s="1"/>
  <c r="H689" i="25" s="1"/>
  <c r="H692" i="25" s="1"/>
  <c r="H695" i="25" s="1"/>
  <c r="H698" i="25" s="1"/>
  <c r="H701" i="25" s="1"/>
  <c r="H704" i="25" s="1"/>
  <c r="H707" i="25" s="1"/>
  <c r="H710" i="25" s="1"/>
  <c r="H713" i="25" s="1"/>
  <c r="H716" i="25" s="1"/>
  <c r="H719" i="25" s="1"/>
  <c r="H722" i="25" s="1"/>
  <c r="H725" i="25" s="1"/>
  <c r="H728" i="25" s="1"/>
  <c r="H731" i="25" s="1"/>
  <c r="H734" i="25" s="1"/>
  <c r="H737" i="25" s="1"/>
  <c r="H740" i="25" s="1"/>
  <c r="H743" i="25" s="1"/>
  <c r="H746" i="25" s="1"/>
  <c r="H749" i="25" s="1"/>
  <c r="H752" i="25" s="1"/>
  <c r="H755" i="25" s="1"/>
  <c r="H758" i="25" s="1"/>
  <c r="H761" i="25" s="1"/>
  <c r="H764" i="25" s="1"/>
  <c r="H767" i="25" s="1"/>
  <c r="H770" i="25" s="1"/>
  <c r="H773" i="25" s="1"/>
  <c r="H776" i="25" s="1"/>
  <c r="H779" i="25" s="1"/>
  <c r="H782" i="25" s="1"/>
  <c r="H785" i="25" s="1"/>
  <c r="H788" i="25" s="1"/>
  <c r="H791" i="25" s="1"/>
  <c r="H794" i="25" s="1"/>
  <c r="H797" i="25" s="1"/>
  <c r="H800" i="25" s="1"/>
  <c r="H803" i="25" s="1"/>
  <c r="H806" i="25" s="1"/>
  <c r="H809" i="25" s="1"/>
  <c r="H812" i="25" s="1"/>
  <c r="H815" i="25" s="1"/>
  <c r="H818" i="25" s="1"/>
  <c r="H821" i="25" s="1"/>
  <c r="H824" i="25" s="1"/>
  <c r="H827" i="25" s="1"/>
  <c r="H830" i="25" s="1"/>
  <c r="H833" i="25" s="1"/>
  <c r="H836" i="25" s="1"/>
  <c r="H839" i="25" s="1"/>
  <c r="H842" i="25" s="1"/>
  <c r="H845" i="25" s="1"/>
  <c r="H848" i="25" s="1"/>
  <c r="H851" i="25" s="1"/>
  <c r="H854" i="25" s="1"/>
  <c r="H857" i="25" s="1"/>
  <c r="H860" i="25" s="1"/>
  <c r="H863" i="25" s="1"/>
  <c r="H866" i="25" s="1"/>
  <c r="H869" i="25" s="1"/>
  <c r="H872" i="25" s="1"/>
  <c r="H875" i="25" s="1"/>
  <c r="H878" i="25" s="1"/>
  <c r="H881" i="25" s="1"/>
  <c r="H884" i="25" s="1"/>
  <c r="H887" i="25" s="1"/>
  <c r="H890" i="25" s="1"/>
  <c r="H893" i="25" s="1"/>
  <c r="H896" i="25" s="1"/>
  <c r="H899" i="25" s="1"/>
  <c r="H902" i="25" s="1"/>
  <c r="H905" i="25" s="1"/>
  <c r="H908" i="25" s="1"/>
  <c r="H911" i="25" s="1"/>
  <c r="C195" i="25"/>
  <c r="C198" i="25" s="1"/>
  <c r="C201" i="25" s="1"/>
  <c r="C204" i="25" s="1"/>
  <c r="C207" i="25" s="1"/>
  <c r="C210" i="25" s="1"/>
  <c r="C213" i="25" s="1"/>
  <c r="C216" i="25" s="1"/>
  <c r="C219" i="25" s="1"/>
  <c r="C222" i="25" s="1"/>
  <c r="C225" i="25" s="1"/>
  <c r="C228" i="25" s="1"/>
  <c r="C231" i="25" s="1"/>
  <c r="C234" i="25" s="1"/>
  <c r="C237" i="25" s="1"/>
  <c r="C240" i="25" s="1"/>
  <c r="C243" i="25" s="1"/>
  <c r="C246" i="25" s="1"/>
  <c r="C249" i="25" s="1"/>
  <c r="C252" i="25" s="1"/>
  <c r="C255" i="25" s="1"/>
  <c r="C258" i="25" s="1"/>
  <c r="C261" i="25" s="1"/>
  <c r="C264" i="25" s="1"/>
  <c r="C267" i="25" s="1"/>
  <c r="C270" i="25" s="1"/>
  <c r="C273" i="25" s="1"/>
  <c r="C276" i="25" s="1"/>
  <c r="C279" i="25" s="1"/>
  <c r="C282" i="25" s="1"/>
  <c r="C285" i="25" s="1"/>
  <c r="C288" i="25" s="1"/>
  <c r="C291" i="25" s="1"/>
  <c r="C294" i="25" s="1"/>
  <c r="C297" i="25" s="1"/>
  <c r="C300" i="25" s="1"/>
  <c r="C303" i="25" s="1"/>
  <c r="C306" i="25" s="1"/>
  <c r="C309" i="25" s="1"/>
  <c r="C312" i="25" s="1"/>
  <c r="C315" i="25" s="1"/>
  <c r="C318" i="25" s="1"/>
  <c r="C321" i="25" s="1"/>
  <c r="C324" i="25" s="1"/>
  <c r="C327" i="25" s="1"/>
  <c r="C330" i="25" s="1"/>
  <c r="C333" i="25" s="1"/>
  <c r="C336" i="25" s="1"/>
  <c r="C339" i="25" s="1"/>
  <c r="C342" i="25" s="1"/>
  <c r="C345" i="25" s="1"/>
  <c r="C348" i="25" s="1"/>
  <c r="C351" i="25" s="1"/>
  <c r="C354" i="25" s="1"/>
  <c r="C357" i="25" s="1"/>
  <c r="C360" i="25" s="1"/>
  <c r="C363" i="25" s="1"/>
  <c r="C366" i="25" s="1"/>
  <c r="C369" i="25" s="1"/>
  <c r="C372" i="25" s="1"/>
  <c r="C375" i="25" s="1"/>
  <c r="C378" i="25" s="1"/>
  <c r="C381" i="25" s="1"/>
  <c r="C384" i="25" s="1"/>
  <c r="C387" i="25" s="1"/>
  <c r="C390" i="25" s="1"/>
  <c r="C393" i="25" s="1"/>
  <c r="C396" i="25" s="1"/>
  <c r="C399" i="25" s="1"/>
  <c r="C402" i="25" s="1"/>
  <c r="C405" i="25" s="1"/>
  <c r="C408" i="25" s="1"/>
  <c r="C411" i="25" s="1"/>
  <c r="C414" i="25" s="1"/>
  <c r="C417" i="25" s="1"/>
  <c r="C420" i="25" s="1"/>
  <c r="C423" i="25" s="1"/>
  <c r="C426" i="25" s="1"/>
  <c r="C429" i="25" s="1"/>
  <c r="C432" i="25" s="1"/>
  <c r="C435" i="25" s="1"/>
  <c r="C438" i="25" s="1"/>
  <c r="C441" i="25" s="1"/>
  <c r="C444" i="25" s="1"/>
  <c r="C447" i="25" s="1"/>
  <c r="C450" i="25" s="1"/>
  <c r="C453" i="25" s="1"/>
  <c r="C456" i="25" s="1"/>
  <c r="C459" i="25" s="1"/>
  <c r="C462" i="25" s="1"/>
  <c r="C465" i="25" s="1"/>
  <c r="C468" i="25" s="1"/>
  <c r="C471" i="25" s="1"/>
  <c r="C474" i="25" s="1"/>
  <c r="C477" i="25" s="1"/>
  <c r="C480" i="25" s="1"/>
  <c r="C483" i="25" s="1"/>
  <c r="C486" i="25" s="1"/>
  <c r="C489" i="25" s="1"/>
  <c r="C492" i="25" s="1"/>
  <c r="C495" i="25" s="1"/>
  <c r="C498" i="25" s="1"/>
  <c r="C501" i="25" s="1"/>
  <c r="C504" i="25" s="1"/>
  <c r="C507" i="25" s="1"/>
  <c r="C510" i="25" s="1"/>
  <c r="C513" i="25" s="1"/>
  <c r="C516" i="25" s="1"/>
  <c r="C519" i="25" s="1"/>
  <c r="C522" i="25" s="1"/>
  <c r="C525" i="25" s="1"/>
  <c r="C528" i="25" s="1"/>
  <c r="C531" i="25" s="1"/>
  <c r="C534" i="25" s="1"/>
  <c r="C537" i="25" s="1"/>
  <c r="C540" i="25" s="1"/>
  <c r="C543" i="25" s="1"/>
  <c r="C546" i="25" s="1"/>
  <c r="C549" i="25" s="1"/>
  <c r="C552" i="25" s="1"/>
  <c r="C555" i="25" s="1"/>
  <c r="C558" i="25" s="1"/>
  <c r="C561" i="25" s="1"/>
  <c r="C564" i="25" s="1"/>
  <c r="C567" i="25" s="1"/>
  <c r="C570" i="25" s="1"/>
  <c r="C573" i="25" s="1"/>
  <c r="C576" i="25" s="1"/>
  <c r="C579" i="25" s="1"/>
  <c r="C582" i="25" s="1"/>
  <c r="C585" i="25" s="1"/>
  <c r="C588" i="25" s="1"/>
  <c r="C591" i="25" s="1"/>
  <c r="C594" i="25" s="1"/>
  <c r="C597" i="25" s="1"/>
  <c r="C600" i="25" s="1"/>
  <c r="C603" i="25" s="1"/>
  <c r="C606" i="25" s="1"/>
  <c r="C609" i="25" s="1"/>
  <c r="C612" i="25" s="1"/>
  <c r="C615" i="25" s="1"/>
  <c r="C618" i="25" s="1"/>
  <c r="C621" i="25" s="1"/>
  <c r="C624" i="25" s="1"/>
  <c r="C627" i="25" s="1"/>
  <c r="C630" i="25" s="1"/>
  <c r="C633" i="25" s="1"/>
  <c r="C636" i="25" s="1"/>
  <c r="C639" i="25" s="1"/>
  <c r="C642" i="25" s="1"/>
  <c r="C645" i="25" s="1"/>
  <c r="C648" i="25" s="1"/>
  <c r="C651" i="25" s="1"/>
  <c r="C654" i="25" s="1"/>
  <c r="C657" i="25" s="1"/>
  <c r="C660" i="25" s="1"/>
  <c r="C663" i="25" s="1"/>
  <c r="C666" i="25" s="1"/>
  <c r="C669" i="25" s="1"/>
  <c r="C672" i="25" s="1"/>
  <c r="C675" i="25" s="1"/>
  <c r="C678" i="25" s="1"/>
  <c r="C681" i="25" s="1"/>
  <c r="C684" i="25" s="1"/>
  <c r="C687" i="25" s="1"/>
  <c r="C690" i="25" s="1"/>
  <c r="C693" i="25" s="1"/>
  <c r="C696" i="25" s="1"/>
  <c r="C699" i="25" s="1"/>
  <c r="C702" i="25" s="1"/>
  <c r="C705" i="25" s="1"/>
  <c r="C708" i="25" s="1"/>
  <c r="C711" i="25" s="1"/>
  <c r="C714" i="25" s="1"/>
  <c r="C717" i="25" s="1"/>
  <c r="C720" i="25" s="1"/>
  <c r="C723" i="25" s="1"/>
  <c r="C726" i="25" s="1"/>
  <c r="C729" i="25" s="1"/>
  <c r="C732" i="25" s="1"/>
  <c r="C735" i="25" s="1"/>
  <c r="C738" i="25" s="1"/>
  <c r="C741" i="25" s="1"/>
  <c r="C744" i="25" s="1"/>
  <c r="C747" i="25" s="1"/>
  <c r="C750" i="25" s="1"/>
  <c r="C753" i="25" s="1"/>
  <c r="C756" i="25" s="1"/>
  <c r="C759" i="25" s="1"/>
  <c r="C762" i="25" s="1"/>
  <c r="C765" i="25" s="1"/>
  <c r="C768" i="25" s="1"/>
  <c r="C771" i="25" s="1"/>
  <c r="C774" i="25" s="1"/>
  <c r="C777" i="25" s="1"/>
  <c r="C780" i="25" s="1"/>
  <c r="C783" i="25" s="1"/>
  <c r="C786" i="25" s="1"/>
  <c r="C789" i="25" s="1"/>
  <c r="C792" i="25" s="1"/>
  <c r="C795" i="25" s="1"/>
  <c r="C798" i="25" s="1"/>
  <c r="C801" i="25" s="1"/>
  <c r="C804" i="25" s="1"/>
  <c r="C807" i="25" s="1"/>
  <c r="C810" i="25" s="1"/>
  <c r="C813" i="25" s="1"/>
  <c r="C816" i="25" s="1"/>
  <c r="C819" i="25" s="1"/>
  <c r="C822" i="25" s="1"/>
  <c r="C825" i="25" s="1"/>
  <c r="C828" i="25" s="1"/>
  <c r="C831" i="25" s="1"/>
  <c r="C834" i="25" s="1"/>
  <c r="C837" i="25" s="1"/>
  <c r="C840" i="25" s="1"/>
  <c r="C843" i="25" s="1"/>
  <c r="C846" i="25" s="1"/>
  <c r="C849" i="25" s="1"/>
  <c r="C852" i="25" s="1"/>
  <c r="C855" i="25" s="1"/>
  <c r="C858" i="25" s="1"/>
  <c r="C861" i="25" s="1"/>
  <c r="C864" i="25" s="1"/>
  <c r="C867" i="25" s="1"/>
  <c r="C870" i="25" s="1"/>
  <c r="C873" i="25" s="1"/>
  <c r="C876" i="25" s="1"/>
  <c r="C879" i="25" s="1"/>
  <c r="C882" i="25" s="1"/>
  <c r="C885" i="25" s="1"/>
  <c r="C888" i="25" s="1"/>
  <c r="C891" i="25" s="1"/>
  <c r="C894" i="25" s="1"/>
  <c r="C897" i="25" s="1"/>
  <c r="C900" i="25" s="1"/>
  <c r="C903" i="25" s="1"/>
  <c r="C906" i="25" s="1"/>
  <c r="C909" i="25" s="1"/>
  <c r="H195" i="25"/>
  <c r="H198" i="25" s="1"/>
  <c r="H201" i="25" s="1"/>
  <c r="H204" i="25" s="1"/>
  <c r="H207" i="25" s="1"/>
  <c r="H210" i="25" s="1"/>
  <c r="H213" i="25" s="1"/>
  <c r="H216" i="25" s="1"/>
  <c r="H219" i="25" s="1"/>
  <c r="H222" i="25" s="1"/>
  <c r="H225" i="25" s="1"/>
  <c r="H228" i="25" s="1"/>
  <c r="H231" i="25" s="1"/>
  <c r="H234" i="25" s="1"/>
  <c r="H237" i="25" s="1"/>
  <c r="H240" i="25" s="1"/>
  <c r="H243" i="25" s="1"/>
  <c r="H246" i="25" s="1"/>
  <c r="H249" i="25" s="1"/>
  <c r="H252" i="25" s="1"/>
  <c r="H255" i="25" s="1"/>
  <c r="H258" i="25" s="1"/>
  <c r="H261" i="25" s="1"/>
  <c r="H264" i="25" s="1"/>
  <c r="H267" i="25" s="1"/>
  <c r="H270" i="25" s="1"/>
  <c r="H273" i="25" s="1"/>
  <c r="H276" i="25" s="1"/>
  <c r="H279" i="25" s="1"/>
  <c r="H282" i="25" s="1"/>
  <c r="H285" i="25" s="1"/>
  <c r="H288" i="25" s="1"/>
  <c r="H291" i="25" s="1"/>
  <c r="H294" i="25" s="1"/>
  <c r="H297" i="25" s="1"/>
  <c r="H300" i="25" s="1"/>
  <c r="H303" i="25" s="1"/>
  <c r="H306" i="25" s="1"/>
  <c r="H309" i="25" s="1"/>
  <c r="H312" i="25" s="1"/>
  <c r="H315" i="25" s="1"/>
  <c r="H318" i="25" s="1"/>
  <c r="H321" i="25" s="1"/>
  <c r="H324" i="25" s="1"/>
  <c r="H327" i="25" s="1"/>
  <c r="H330" i="25" s="1"/>
  <c r="H333" i="25" s="1"/>
  <c r="H336" i="25" s="1"/>
  <c r="H339" i="25" s="1"/>
  <c r="H342" i="25" s="1"/>
  <c r="H345" i="25" s="1"/>
  <c r="H348" i="25" s="1"/>
  <c r="H351" i="25" s="1"/>
  <c r="H354" i="25" s="1"/>
  <c r="H357" i="25" s="1"/>
  <c r="H360" i="25" s="1"/>
  <c r="H363" i="25" s="1"/>
  <c r="H366" i="25" s="1"/>
  <c r="H369" i="25" s="1"/>
  <c r="H372" i="25" s="1"/>
  <c r="H375" i="25" s="1"/>
  <c r="H378" i="25" s="1"/>
  <c r="H381" i="25" s="1"/>
  <c r="H384" i="25" s="1"/>
  <c r="H387" i="25" s="1"/>
  <c r="H390" i="25" s="1"/>
  <c r="H393" i="25" s="1"/>
  <c r="H396" i="25" s="1"/>
  <c r="H399" i="25" s="1"/>
  <c r="H402" i="25" s="1"/>
  <c r="H405" i="25" s="1"/>
  <c r="H408" i="25" s="1"/>
  <c r="H411" i="25" s="1"/>
  <c r="H414" i="25" s="1"/>
  <c r="H417" i="25" s="1"/>
  <c r="H420" i="25" s="1"/>
  <c r="H423" i="25" s="1"/>
  <c r="H426" i="25" s="1"/>
  <c r="H429" i="25" s="1"/>
  <c r="H432" i="25" s="1"/>
  <c r="H435" i="25" s="1"/>
  <c r="H438" i="25" s="1"/>
  <c r="H441" i="25" s="1"/>
  <c r="H444" i="25" s="1"/>
  <c r="H447" i="25" s="1"/>
  <c r="H450" i="25" s="1"/>
  <c r="H453" i="25" s="1"/>
  <c r="H456" i="25" s="1"/>
  <c r="H459" i="25" s="1"/>
  <c r="H462" i="25" s="1"/>
  <c r="H465" i="25" s="1"/>
  <c r="H468" i="25" s="1"/>
  <c r="H471" i="25" s="1"/>
  <c r="H474" i="25" s="1"/>
  <c r="H477" i="25" s="1"/>
  <c r="H480" i="25" s="1"/>
  <c r="H483" i="25" s="1"/>
  <c r="H486" i="25" s="1"/>
  <c r="H489" i="25" s="1"/>
  <c r="H492" i="25" s="1"/>
  <c r="H495" i="25" s="1"/>
  <c r="H498" i="25" s="1"/>
  <c r="H501" i="25" s="1"/>
  <c r="H504" i="25" s="1"/>
  <c r="H507" i="25" s="1"/>
  <c r="H510" i="25" s="1"/>
  <c r="H513" i="25" s="1"/>
  <c r="H516" i="25" s="1"/>
  <c r="H519" i="25" s="1"/>
  <c r="H522" i="25" s="1"/>
  <c r="H525" i="25" s="1"/>
  <c r="H528" i="25" s="1"/>
  <c r="H531" i="25" s="1"/>
  <c r="H534" i="25" s="1"/>
  <c r="H537" i="25" s="1"/>
  <c r="H540" i="25" s="1"/>
  <c r="H543" i="25" s="1"/>
  <c r="H546" i="25" s="1"/>
  <c r="H549" i="25" s="1"/>
  <c r="H552" i="25" s="1"/>
  <c r="H555" i="25" s="1"/>
  <c r="H558" i="25" s="1"/>
  <c r="H561" i="25" s="1"/>
  <c r="H564" i="25" s="1"/>
  <c r="H567" i="25" s="1"/>
  <c r="H570" i="25" s="1"/>
  <c r="H573" i="25" s="1"/>
  <c r="H576" i="25" s="1"/>
  <c r="H579" i="25" s="1"/>
  <c r="H582" i="25" s="1"/>
  <c r="H585" i="25" s="1"/>
  <c r="H588" i="25" s="1"/>
  <c r="H591" i="25" s="1"/>
  <c r="H594" i="25" s="1"/>
  <c r="H597" i="25" s="1"/>
  <c r="H600" i="25" s="1"/>
  <c r="H603" i="25" s="1"/>
  <c r="H606" i="25" s="1"/>
  <c r="H609" i="25" s="1"/>
  <c r="H612" i="25" s="1"/>
  <c r="H615" i="25" s="1"/>
  <c r="H618" i="25" s="1"/>
  <c r="H621" i="25" s="1"/>
  <c r="H624" i="25" s="1"/>
  <c r="H627" i="25" s="1"/>
  <c r="H630" i="25" s="1"/>
  <c r="H633" i="25" s="1"/>
  <c r="H636" i="25" s="1"/>
  <c r="H639" i="25" s="1"/>
  <c r="H642" i="25" s="1"/>
  <c r="H645" i="25" s="1"/>
  <c r="H648" i="25" s="1"/>
  <c r="H651" i="25" s="1"/>
  <c r="H654" i="25" s="1"/>
  <c r="H657" i="25" s="1"/>
  <c r="H660" i="25" s="1"/>
  <c r="H663" i="25" s="1"/>
  <c r="H666" i="25" s="1"/>
  <c r="H669" i="25" s="1"/>
  <c r="H672" i="25" s="1"/>
  <c r="H675" i="25" s="1"/>
  <c r="H678" i="25" s="1"/>
  <c r="H681" i="25" s="1"/>
  <c r="H684" i="25" s="1"/>
  <c r="H687" i="25" s="1"/>
  <c r="H690" i="25" s="1"/>
  <c r="H693" i="25" s="1"/>
  <c r="H696" i="25" s="1"/>
  <c r="H699" i="25" s="1"/>
  <c r="H702" i="25" s="1"/>
  <c r="H705" i="25" s="1"/>
  <c r="H708" i="25" s="1"/>
  <c r="H711" i="25" s="1"/>
  <c r="H714" i="25" s="1"/>
  <c r="H717" i="25" s="1"/>
  <c r="H720" i="25" s="1"/>
  <c r="H723" i="25" s="1"/>
  <c r="H726" i="25" s="1"/>
  <c r="H729" i="25" s="1"/>
  <c r="H732" i="25" s="1"/>
  <c r="H735" i="25" s="1"/>
  <c r="H738" i="25" s="1"/>
  <c r="H741" i="25" s="1"/>
  <c r="H744" i="25" s="1"/>
  <c r="H747" i="25" s="1"/>
  <c r="H750" i="25" s="1"/>
  <c r="H753" i="25" s="1"/>
  <c r="H756" i="25" s="1"/>
  <c r="H759" i="25" s="1"/>
  <c r="H762" i="25" s="1"/>
  <c r="H765" i="25" s="1"/>
  <c r="H768" i="25" s="1"/>
  <c r="H771" i="25" s="1"/>
  <c r="H774" i="25" s="1"/>
  <c r="H777" i="25" s="1"/>
  <c r="H780" i="25" s="1"/>
  <c r="H783" i="25" s="1"/>
  <c r="H786" i="25" s="1"/>
  <c r="H789" i="25" s="1"/>
  <c r="H792" i="25" s="1"/>
  <c r="H795" i="25" s="1"/>
  <c r="H798" i="25" s="1"/>
  <c r="H801" i="25" s="1"/>
  <c r="H804" i="25" s="1"/>
  <c r="H807" i="25" s="1"/>
  <c r="H810" i="25" s="1"/>
  <c r="H813" i="25" s="1"/>
  <c r="H816" i="25" s="1"/>
  <c r="H819" i="25" s="1"/>
  <c r="H822" i="25" s="1"/>
  <c r="H825" i="25" s="1"/>
  <c r="H828" i="25" s="1"/>
  <c r="H831" i="25" s="1"/>
  <c r="H834" i="25" s="1"/>
  <c r="H837" i="25" s="1"/>
  <c r="H840" i="25" s="1"/>
  <c r="H843" i="25" s="1"/>
  <c r="H846" i="25" s="1"/>
  <c r="H849" i="25" s="1"/>
  <c r="H852" i="25" s="1"/>
  <c r="H855" i="25" s="1"/>
  <c r="H858" i="25" s="1"/>
  <c r="H861" i="25" s="1"/>
  <c r="H864" i="25" s="1"/>
  <c r="H867" i="25" s="1"/>
  <c r="H870" i="25" s="1"/>
  <c r="H873" i="25" s="1"/>
  <c r="H876" i="25" s="1"/>
  <c r="H879" i="25" s="1"/>
  <c r="H882" i="25" s="1"/>
  <c r="H885" i="25" s="1"/>
  <c r="H888" i="25" s="1"/>
  <c r="H891" i="25" s="1"/>
  <c r="H894" i="25" s="1"/>
  <c r="H897" i="25" s="1"/>
  <c r="H900" i="25" s="1"/>
  <c r="H903" i="25" s="1"/>
  <c r="H906" i="25" s="1"/>
  <c r="H909" i="25" s="1"/>
  <c r="C196" i="25"/>
  <c r="C199" i="25" s="1"/>
  <c r="C202" i="25" s="1"/>
  <c r="C205" i="25" s="1"/>
  <c r="C208" i="25" s="1"/>
  <c r="C211" i="25" s="1"/>
  <c r="C214" i="25" s="1"/>
  <c r="C217" i="25" s="1"/>
  <c r="C220" i="25" s="1"/>
  <c r="C223" i="25" s="1"/>
  <c r="C226" i="25" s="1"/>
  <c r="C229" i="25" s="1"/>
  <c r="C232" i="25" s="1"/>
  <c r="C235" i="25" s="1"/>
  <c r="C238" i="25" s="1"/>
  <c r="C241" i="25" s="1"/>
  <c r="C244" i="25" s="1"/>
  <c r="C247" i="25" s="1"/>
  <c r="C250" i="25" s="1"/>
  <c r="C253" i="25" s="1"/>
  <c r="C256" i="25" s="1"/>
  <c r="C259" i="25" s="1"/>
  <c r="C262" i="25" s="1"/>
  <c r="C265" i="25" s="1"/>
  <c r="C268" i="25" s="1"/>
  <c r="C271" i="25" s="1"/>
  <c r="C274" i="25" s="1"/>
  <c r="C277" i="25" s="1"/>
  <c r="C280" i="25" s="1"/>
  <c r="C283" i="25" s="1"/>
  <c r="C286" i="25" s="1"/>
  <c r="C289" i="25" s="1"/>
  <c r="C292" i="25" s="1"/>
  <c r="C295" i="25" s="1"/>
  <c r="C298" i="25" s="1"/>
  <c r="C301" i="25" s="1"/>
  <c r="C304" i="25" s="1"/>
  <c r="C307" i="25" s="1"/>
  <c r="C310" i="25" s="1"/>
  <c r="C313" i="25" s="1"/>
  <c r="C316" i="25" s="1"/>
  <c r="C319" i="25" s="1"/>
  <c r="C322" i="25" s="1"/>
  <c r="C325" i="25" s="1"/>
  <c r="C328" i="25" s="1"/>
  <c r="C331" i="25" s="1"/>
  <c r="C334" i="25" s="1"/>
  <c r="C337" i="25" s="1"/>
  <c r="C340" i="25" s="1"/>
  <c r="C343" i="25" s="1"/>
  <c r="C346" i="25" s="1"/>
  <c r="C349" i="25" s="1"/>
  <c r="C352" i="25" s="1"/>
  <c r="C355" i="25" s="1"/>
  <c r="C358" i="25" s="1"/>
  <c r="C361" i="25" s="1"/>
  <c r="C364" i="25" s="1"/>
  <c r="C367" i="25" s="1"/>
  <c r="C370" i="25" s="1"/>
  <c r="C373" i="25" s="1"/>
  <c r="C376" i="25" s="1"/>
  <c r="C379" i="25" s="1"/>
  <c r="C382" i="25" s="1"/>
  <c r="C385" i="25" s="1"/>
  <c r="C388" i="25" s="1"/>
  <c r="C391" i="25" s="1"/>
  <c r="C394" i="25" s="1"/>
  <c r="C397" i="25" s="1"/>
  <c r="C400" i="25" s="1"/>
  <c r="C403" i="25" s="1"/>
  <c r="C406" i="25" s="1"/>
  <c r="C409" i="25" s="1"/>
  <c r="C412" i="25" s="1"/>
  <c r="C415" i="25" s="1"/>
  <c r="C418" i="25" s="1"/>
  <c r="C421" i="25" s="1"/>
  <c r="C424" i="25" s="1"/>
  <c r="C427" i="25" s="1"/>
  <c r="C430" i="25" s="1"/>
  <c r="C433" i="25" s="1"/>
  <c r="C436" i="25" s="1"/>
  <c r="C439" i="25" s="1"/>
  <c r="C442" i="25" s="1"/>
  <c r="C445" i="25" s="1"/>
  <c r="C448" i="25" s="1"/>
  <c r="C451" i="25" s="1"/>
  <c r="C454" i="25" s="1"/>
  <c r="C457" i="25" s="1"/>
  <c r="C460" i="25" s="1"/>
  <c r="C463" i="25" s="1"/>
  <c r="C466" i="25" s="1"/>
  <c r="C469" i="25" s="1"/>
  <c r="C472" i="25" s="1"/>
  <c r="C475" i="25" s="1"/>
  <c r="C478" i="25" s="1"/>
  <c r="C481" i="25" s="1"/>
  <c r="C484" i="25" s="1"/>
  <c r="C487" i="25" s="1"/>
  <c r="C490" i="25" s="1"/>
  <c r="C493" i="25" s="1"/>
  <c r="C496" i="25" s="1"/>
  <c r="C499" i="25" s="1"/>
  <c r="C502" i="25" s="1"/>
  <c r="C505" i="25" s="1"/>
  <c r="C508" i="25" s="1"/>
  <c r="C511" i="25" s="1"/>
  <c r="C514" i="25" s="1"/>
  <c r="C517" i="25" s="1"/>
  <c r="C520" i="25" s="1"/>
  <c r="C523" i="25" s="1"/>
  <c r="C526" i="25" s="1"/>
  <c r="C529" i="25" s="1"/>
  <c r="C532" i="25" s="1"/>
  <c r="C535" i="25" s="1"/>
  <c r="C538" i="25" s="1"/>
  <c r="C541" i="25" s="1"/>
  <c r="C544" i="25" s="1"/>
  <c r="C547" i="25" s="1"/>
  <c r="C550" i="25" s="1"/>
  <c r="C553" i="25" s="1"/>
  <c r="C556" i="25" s="1"/>
  <c r="C559" i="25" s="1"/>
  <c r="C562" i="25" s="1"/>
  <c r="C565" i="25" s="1"/>
  <c r="C568" i="25" s="1"/>
  <c r="C571" i="25" s="1"/>
  <c r="C574" i="25" s="1"/>
  <c r="C577" i="25" s="1"/>
  <c r="C580" i="25" s="1"/>
  <c r="C583" i="25" s="1"/>
  <c r="C586" i="25" s="1"/>
  <c r="C589" i="25" s="1"/>
  <c r="C592" i="25" s="1"/>
  <c r="C595" i="25" s="1"/>
  <c r="C598" i="25" s="1"/>
  <c r="C601" i="25" s="1"/>
  <c r="C604" i="25" s="1"/>
  <c r="C607" i="25" s="1"/>
  <c r="C610" i="25" s="1"/>
  <c r="C613" i="25" s="1"/>
  <c r="C616" i="25" s="1"/>
  <c r="C619" i="25" s="1"/>
  <c r="C622" i="25" s="1"/>
  <c r="C625" i="25" s="1"/>
  <c r="C628" i="25" s="1"/>
  <c r="C631" i="25" s="1"/>
  <c r="C634" i="25" s="1"/>
  <c r="C637" i="25" s="1"/>
  <c r="C640" i="25" s="1"/>
  <c r="C643" i="25" s="1"/>
  <c r="C646" i="25" s="1"/>
  <c r="C649" i="25" s="1"/>
  <c r="C652" i="25" s="1"/>
  <c r="C655" i="25" s="1"/>
  <c r="C658" i="25" s="1"/>
  <c r="C661" i="25" s="1"/>
  <c r="C664" i="25" s="1"/>
  <c r="C667" i="25" s="1"/>
  <c r="C670" i="25" s="1"/>
  <c r="C673" i="25" s="1"/>
  <c r="C676" i="25" s="1"/>
  <c r="C679" i="25" s="1"/>
  <c r="C682" i="25" s="1"/>
  <c r="C685" i="25" s="1"/>
  <c r="C688" i="25" s="1"/>
  <c r="C691" i="25" s="1"/>
  <c r="C694" i="25" s="1"/>
  <c r="C697" i="25" s="1"/>
  <c r="C700" i="25" s="1"/>
  <c r="C703" i="25" s="1"/>
  <c r="C706" i="25" s="1"/>
  <c r="C709" i="25" s="1"/>
  <c r="C712" i="25" s="1"/>
  <c r="C715" i="25" s="1"/>
  <c r="C718" i="25" s="1"/>
  <c r="C721" i="25" s="1"/>
  <c r="C724" i="25" s="1"/>
  <c r="C727" i="25" s="1"/>
  <c r="C730" i="25" s="1"/>
  <c r="C733" i="25" s="1"/>
  <c r="C736" i="25" s="1"/>
  <c r="C739" i="25" s="1"/>
  <c r="C742" i="25" s="1"/>
  <c r="C745" i="25" s="1"/>
  <c r="C748" i="25" s="1"/>
  <c r="C751" i="25" s="1"/>
  <c r="C754" i="25" s="1"/>
  <c r="C757" i="25" s="1"/>
  <c r="C760" i="25" s="1"/>
  <c r="C763" i="25" s="1"/>
  <c r="C766" i="25" s="1"/>
  <c r="C769" i="25" s="1"/>
  <c r="C772" i="25" s="1"/>
  <c r="C775" i="25" s="1"/>
  <c r="C778" i="25" s="1"/>
  <c r="C781" i="25" s="1"/>
  <c r="C784" i="25" s="1"/>
  <c r="C787" i="25" s="1"/>
  <c r="C790" i="25" s="1"/>
  <c r="C793" i="25" s="1"/>
  <c r="C796" i="25" s="1"/>
  <c r="C799" i="25" s="1"/>
  <c r="C802" i="25" s="1"/>
  <c r="C805" i="25" s="1"/>
  <c r="C808" i="25" s="1"/>
  <c r="C811" i="25" s="1"/>
  <c r="C814" i="25" s="1"/>
  <c r="C817" i="25" s="1"/>
  <c r="C820" i="25" s="1"/>
  <c r="C823" i="25" s="1"/>
  <c r="C826" i="25" s="1"/>
  <c r="C829" i="25" s="1"/>
  <c r="C832" i="25" s="1"/>
  <c r="C835" i="25" s="1"/>
  <c r="C838" i="25" s="1"/>
  <c r="C841" i="25" s="1"/>
  <c r="C844" i="25" s="1"/>
  <c r="C847" i="25" s="1"/>
  <c r="C850" i="25" s="1"/>
  <c r="C853" i="25" s="1"/>
  <c r="C856" i="25" s="1"/>
  <c r="C859" i="25" s="1"/>
  <c r="C862" i="25" s="1"/>
  <c r="C865" i="25" s="1"/>
  <c r="C868" i="25" s="1"/>
  <c r="C871" i="25" s="1"/>
  <c r="C874" i="25" s="1"/>
  <c r="C877" i="25" s="1"/>
  <c r="C880" i="25" s="1"/>
  <c r="C883" i="25" s="1"/>
  <c r="C886" i="25" s="1"/>
  <c r="C889" i="25" s="1"/>
  <c r="C892" i="25" s="1"/>
  <c r="C895" i="25" s="1"/>
  <c r="C898" i="25" s="1"/>
  <c r="C901" i="25" s="1"/>
  <c r="C904" i="25" s="1"/>
  <c r="C907" i="25" s="1"/>
  <c r="C910" i="25" s="1"/>
  <c r="H196" i="25"/>
  <c r="H199" i="25" s="1"/>
  <c r="H202" i="25" s="1"/>
  <c r="H205" i="25" s="1"/>
  <c r="H208" i="25" s="1"/>
  <c r="H211" i="25" s="1"/>
  <c r="H214" i="25" s="1"/>
  <c r="H217" i="25" s="1"/>
  <c r="H220" i="25" s="1"/>
  <c r="H223" i="25" s="1"/>
  <c r="H226" i="25" s="1"/>
  <c r="H229" i="25" s="1"/>
  <c r="H232" i="25" s="1"/>
  <c r="H235" i="25" s="1"/>
  <c r="H238" i="25" s="1"/>
  <c r="H241" i="25" s="1"/>
  <c r="H244" i="25" s="1"/>
  <c r="H247" i="25" s="1"/>
  <c r="H250" i="25" s="1"/>
  <c r="H253" i="25" s="1"/>
  <c r="H256" i="25" s="1"/>
  <c r="H259" i="25" s="1"/>
  <c r="H262" i="25" s="1"/>
  <c r="H265" i="25" s="1"/>
  <c r="H268" i="25" s="1"/>
  <c r="H271" i="25" s="1"/>
  <c r="H274" i="25" s="1"/>
  <c r="H277" i="25" s="1"/>
  <c r="H280" i="25" s="1"/>
  <c r="H283" i="25" s="1"/>
  <c r="H286" i="25" s="1"/>
  <c r="H289" i="25" s="1"/>
  <c r="H292" i="25" s="1"/>
  <c r="H295" i="25" s="1"/>
  <c r="H298" i="25" s="1"/>
  <c r="H301" i="25" s="1"/>
  <c r="H304" i="25" s="1"/>
  <c r="H307" i="25" s="1"/>
  <c r="H310" i="25" s="1"/>
  <c r="H313" i="25" s="1"/>
  <c r="H316" i="25" s="1"/>
  <c r="H319" i="25" s="1"/>
  <c r="H322" i="25" s="1"/>
  <c r="H325" i="25" s="1"/>
  <c r="H328" i="25" s="1"/>
  <c r="H331" i="25" s="1"/>
  <c r="H334" i="25" s="1"/>
  <c r="H337" i="25" s="1"/>
  <c r="H340" i="25" s="1"/>
  <c r="H343" i="25" s="1"/>
  <c r="H346" i="25" s="1"/>
  <c r="H349" i="25" s="1"/>
  <c r="H352" i="25" s="1"/>
  <c r="H355" i="25" s="1"/>
  <c r="H358" i="25" s="1"/>
  <c r="H361" i="25" s="1"/>
  <c r="H364" i="25" s="1"/>
  <c r="H367" i="25" s="1"/>
  <c r="H370" i="25" s="1"/>
  <c r="H373" i="25" s="1"/>
  <c r="H376" i="25" s="1"/>
  <c r="H379" i="25" s="1"/>
  <c r="H382" i="25" s="1"/>
  <c r="H385" i="25" s="1"/>
  <c r="H388" i="25" s="1"/>
  <c r="H391" i="25" s="1"/>
  <c r="H394" i="25" s="1"/>
  <c r="H397" i="25" s="1"/>
  <c r="H400" i="25" s="1"/>
  <c r="H403" i="25" s="1"/>
  <c r="H406" i="25" s="1"/>
  <c r="H409" i="25" s="1"/>
  <c r="H412" i="25" s="1"/>
  <c r="H415" i="25" s="1"/>
  <c r="H418" i="25" s="1"/>
  <c r="H421" i="25" s="1"/>
  <c r="H424" i="25" s="1"/>
  <c r="H427" i="25" s="1"/>
  <c r="H430" i="25" s="1"/>
  <c r="H433" i="25" s="1"/>
  <c r="H436" i="25" s="1"/>
  <c r="H439" i="25" s="1"/>
  <c r="H442" i="25" s="1"/>
  <c r="H445" i="25" s="1"/>
  <c r="H448" i="25" s="1"/>
  <c r="H451" i="25" s="1"/>
  <c r="H454" i="25" s="1"/>
  <c r="H457" i="25" s="1"/>
  <c r="H460" i="25" s="1"/>
  <c r="H463" i="25" s="1"/>
  <c r="H466" i="25" s="1"/>
  <c r="H469" i="25" s="1"/>
  <c r="H472" i="25" s="1"/>
  <c r="H475" i="25" s="1"/>
  <c r="H478" i="25" s="1"/>
  <c r="H481" i="25" s="1"/>
  <c r="H484" i="25" s="1"/>
  <c r="H487" i="25" s="1"/>
  <c r="H490" i="25" s="1"/>
  <c r="H493" i="25" s="1"/>
  <c r="H496" i="25" s="1"/>
  <c r="H499" i="25" s="1"/>
  <c r="H502" i="25" s="1"/>
  <c r="H505" i="25" s="1"/>
  <c r="H508" i="25" s="1"/>
  <c r="H511" i="25" s="1"/>
  <c r="H514" i="25" s="1"/>
  <c r="H517" i="25" s="1"/>
  <c r="H520" i="25" s="1"/>
  <c r="H523" i="25" s="1"/>
  <c r="H526" i="25" s="1"/>
  <c r="H529" i="25" s="1"/>
  <c r="H532" i="25" s="1"/>
  <c r="H535" i="25" s="1"/>
  <c r="H538" i="25" s="1"/>
  <c r="H541" i="25" s="1"/>
  <c r="H544" i="25" s="1"/>
  <c r="H547" i="25" s="1"/>
  <c r="H550" i="25" s="1"/>
  <c r="H553" i="25" s="1"/>
  <c r="H556" i="25" s="1"/>
  <c r="H559" i="25" s="1"/>
  <c r="H562" i="25" s="1"/>
  <c r="H565" i="25" s="1"/>
  <c r="H568" i="25" s="1"/>
  <c r="H571" i="25" s="1"/>
  <c r="H574" i="25" s="1"/>
  <c r="H577" i="25" s="1"/>
  <c r="H580" i="25" s="1"/>
  <c r="H583" i="25" s="1"/>
  <c r="H586" i="25" s="1"/>
  <c r="H589" i="25" s="1"/>
  <c r="H592" i="25" s="1"/>
  <c r="H595" i="25" s="1"/>
  <c r="H598" i="25" s="1"/>
  <c r="H601" i="25" s="1"/>
  <c r="H604" i="25" s="1"/>
  <c r="H607" i="25" s="1"/>
  <c r="H610" i="25" s="1"/>
  <c r="H613" i="25" s="1"/>
  <c r="H616" i="25" s="1"/>
  <c r="H619" i="25" s="1"/>
  <c r="H622" i="25" s="1"/>
  <c r="H625" i="25" s="1"/>
  <c r="H628" i="25" s="1"/>
  <c r="H631" i="25" s="1"/>
  <c r="H634" i="25" s="1"/>
  <c r="H637" i="25" s="1"/>
  <c r="H640" i="25" s="1"/>
  <c r="H643" i="25" s="1"/>
  <c r="H646" i="25" s="1"/>
  <c r="H649" i="25" s="1"/>
  <c r="H652" i="25" s="1"/>
  <c r="H655" i="25" s="1"/>
  <c r="H658" i="25" s="1"/>
  <c r="H661" i="25" s="1"/>
  <c r="H664" i="25" s="1"/>
  <c r="H667" i="25" s="1"/>
  <c r="H670" i="25" s="1"/>
  <c r="H673" i="25" s="1"/>
  <c r="H676" i="25" s="1"/>
  <c r="H679" i="25" s="1"/>
  <c r="H682" i="25" s="1"/>
  <c r="H685" i="25" s="1"/>
  <c r="H688" i="25" s="1"/>
  <c r="H691" i="25" s="1"/>
  <c r="H694" i="25" s="1"/>
  <c r="H697" i="25" s="1"/>
  <c r="H700" i="25" s="1"/>
  <c r="H703" i="25" s="1"/>
  <c r="H706" i="25" s="1"/>
  <c r="H709" i="25" s="1"/>
  <c r="H712" i="25" s="1"/>
  <c r="H715" i="25" s="1"/>
  <c r="H718" i="25" s="1"/>
  <c r="H721" i="25" s="1"/>
  <c r="H724" i="25" s="1"/>
  <c r="H727" i="25" s="1"/>
  <c r="H730" i="25" s="1"/>
  <c r="H733" i="25" s="1"/>
  <c r="H736" i="25" s="1"/>
  <c r="H739" i="25" s="1"/>
  <c r="H742" i="25" s="1"/>
  <c r="H745" i="25" s="1"/>
  <c r="H748" i="25" s="1"/>
  <c r="H751" i="25" s="1"/>
  <c r="H754" i="25" s="1"/>
  <c r="H757" i="25" s="1"/>
  <c r="H760" i="25" s="1"/>
  <c r="H763" i="25" s="1"/>
  <c r="H766" i="25" s="1"/>
  <c r="H769" i="25" s="1"/>
  <c r="H772" i="25" s="1"/>
  <c r="H775" i="25" s="1"/>
  <c r="H778" i="25" s="1"/>
  <c r="H781" i="25" s="1"/>
  <c r="H784" i="25" s="1"/>
  <c r="H787" i="25" s="1"/>
  <c r="H790" i="25" s="1"/>
  <c r="H793" i="25" s="1"/>
  <c r="H796" i="25" s="1"/>
  <c r="H799" i="25" s="1"/>
  <c r="H802" i="25" s="1"/>
  <c r="H805" i="25" s="1"/>
  <c r="H808" i="25" s="1"/>
  <c r="H811" i="25" s="1"/>
  <c r="H814" i="25" s="1"/>
  <c r="H817" i="25" s="1"/>
  <c r="H820" i="25" s="1"/>
  <c r="H823" i="25" s="1"/>
  <c r="H826" i="25" s="1"/>
  <c r="H829" i="25" s="1"/>
  <c r="H832" i="25" s="1"/>
  <c r="H835" i="25" s="1"/>
  <c r="H838" i="25" s="1"/>
  <c r="H841" i="25" s="1"/>
  <c r="H844" i="25" s="1"/>
  <c r="H847" i="25" s="1"/>
  <c r="H850" i="25" s="1"/>
  <c r="H853" i="25" s="1"/>
  <c r="H856" i="25" s="1"/>
  <c r="H859" i="25" s="1"/>
  <c r="H862" i="25" s="1"/>
  <c r="H865" i="25" s="1"/>
  <c r="H868" i="25" s="1"/>
  <c r="H871" i="25" s="1"/>
  <c r="H874" i="25" s="1"/>
  <c r="H877" i="25" s="1"/>
  <c r="H880" i="25" s="1"/>
  <c r="H883" i="25" s="1"/>
  <c r="H886" i="25" s="1"/>
  <c r="H889" i="25" s="1"/>
  <c r="H892" i="25" s="1"/>
  <c r="H895" i="25" s="1"/>
  <c r="H898" i="25" s="1"/>
  <c r="H901" i="25" s="1"/>
  <c r="H904" i="25" s="1"/>
  <c r="H907" i="25" s="1"/>
  <c r="H910" i="25" s="1"/>
  <c r="C181" i="25"/>
  <c r="H181" i="25"/>
  <c r="C182" i="25"/>
  <c r="H182" i="25"/>
  <c r="C183" i="25"/>
  <c r="H183" i="25"/>
  <c r="C184" i="25"/>
  <c r="C187" i="25" s="1"/>
  <c r="C190" i="25" s="1"/>
  <c r="H184" i="25"/>
  <c r="H187" i="25" s="1"/>
  <c r="H190" i="25" s="1"/>
  <c r="C185" i="25"/>
  <c r="C188" i="25" s="1"/>
  <c r="H185" i="25"/>
  <c r="H188" i="25" s="1"/>
  <c r="C186" i="25"/>
  <c r="C189" i="25" s="1"/>
  <c r="H186" i="25"/>
  <c r="H189" i="25" s="1"/>
  <c r="C24" i="5"/>
  <c r="H6" i="25"/>
  <c r="H9" i="25" s="1"/>
  <c r="H12" i="25" s="1"/>
  <c r="H15" i="25" s="1"/>
  <c r="H18" i="25" s="1"/>
  <c r="H21" i="25" s="1"/>
  <c r="H24" i="25" s="1"/>
  <c r="H27" i="25" s="1"/>
  <c r="H30" i="25" s="1"/>
  <c r="H33" i="25" s="1"/>
  <c r="H36" i="25" s="1"/>
  <c r="H39" i="25" s="1"/>
  <c r="H42" i="25" s="1"/>
  <c r="H45" i="25" s="1"/>
  <c r="H48" i="25" s="1"/>
  <c r="H51" i="25" s="1"/>
  <c r="H54" i="25" s="1"/>
  <c r="H57" i="25" s="1"/>
  <c r="H60" i="25" s="1"/>
  <c r="H63" i="25" s="1"/>
  <c r="H66" i="25" s="1"/>
  <c r="H69" i="25" s="1"/>
  <c r="H72" i="25" s="1"/>
  <c r="H75" i="25" s="1"/>
  <c r="H78" i="25" s="1"/>
  <c r="H81" i="25" s="1"/>
  <c r="H84" i="25" s="1"/>
  <c r="H87" i="25" s="1"/>
  <c r="H90" i="25" s="1"/>
  <c r="H93" i="25" s="1"/>
  <c r="H96" i="25" s="1"/>
  <c r="H99" i="25" s="1"/>
  <c r="H102" i="25" s="1"/>
  <c r="H105" i="25" s="1"/>
  <c r="H108" i="25" s="1"/>
  <c r="H111" i="25" s="1"/>
  <c r="H114" i="25" s="1"/>
  <c r="H117" i="25" s="1"/>
  <c r="H120" i="25" s="1"/>
  <c r="H123" i="25" s="1"/>
  <c r="H126" i="25" s="1"/>
  <c r="H129" i="25" s="1"/>
  <c r="H132" i="25" s="1"/>
  <c r="H135" i="25" s="1"/>
  <c r="H138" i="25" s="1"/>
  <c r="H141" i="25" s="1"/>
  <c r="H144" i="25" s="1"/>
  <c r="H147" i="25" s="1"/>
  <c r="H150" i="25" s="1"/>
  <c r="H153" i="25" s="1"/>
  <c r="H156" i="25" s="1"/>
  <c r="H159" i="25" s="1"/>
  <c r="H162" i="25" s="1"/>
  <c r="H165" i="25" s="1"/>
  <c r="H168" i="25" s="1"/>
  <c r="H171" i="25" s="1"/>
  <c r="H174" i="25" s="1"/>
  <c r="H177" i="25" s="1"/>
  <c r="H180" i="25" s="1"/>
  <c r="H5" i="25"/>
  <c r="H8" i="25" s="1"/>
  <c r="H11" i="25" s="1"/>
  <c r="H14" i="25" s="1"/>
  <c r="H17" i="25" s="1"/>
  <c r="H20" i="25" s="1"/>
  <c r="H23" i="25" s="1"/>
  <c r="H26" i="25" s="1"/>
  <c r="H29" i="25" s="1"/>
  <c r="H32" i="25" s="1"/>
  <c r="H35" i="25" s="1"/>
  <c r="H38" i="25" s="1"/>
  <c r="H41" i="25" s="1"/>
  <c r="H44" i="25" s="1"/>
  <c r="H47" i="25" s="1"/>
  <c r="H50" i="25" s="1"/>
  <c r="H53" i="25" s="1"/>
  <c r="H56" i="25" s="1"/>
  <c r="H59" i="25" s="1"/>
  <c r="H62" i="25" s="1"/>
  <c r="H65" i="25" s="1"/>
  <c r="H68" i="25" s="1"/>
  <c r="H71" i="25" s="1"/>
  <c r="H74" i="25" s="1"/>
  <c r="H77" i="25" s="1"/>
  <c r="H80" i="25" s="1"/>
  <c r="H83" i="25" s="1"/>
  <c r="H86" i="25" s="1"/>
  <c r="H89" i="25" s="1"/>
  <c r="H92" i="25" s="1"/>
  <c r="H95" i="25" s="1"/>
  <c r="H98" i="25" s="1"/>
  <c r="H101" i="25" s="1"/>
  <c r="H104" i="25" s="1"/>
  <c r="H107" i="25" s="1"/>
  <c r="H110" i="25" s="1"/>
  <c r="H113" i="25" s="1"/>
  <c r="H116" i="25" s="1"/>
  <c r="H119" i="25" s="1"/>
  <c r="H122" i="25" s="1"/>
  <c r="H125" i="25" s="1"/>
  <c r="H128" i="25" s="1"/>
  <c r="H131" i="25" s="1"/>
  <c r="H134" i="25" s="1"/>
  <c r="H137" i="25" s="1"/>
  <c r="H140" i="25" s="1"/>
  <c r="H143" i="25" s="1"/>
  <c r="H146" i="25" s="1"/>
  <c r="H149" i="25" s="1"/>
  <c r="H152" i="25" s="1"/>
  <c r="H155" i="25" s="1"/>
  <c r="H158" i="25" s="1"/>
  <c r="H161" i="25" s="1"/>
  <c r="H164" i="25" s="1"/>
  <c r="H167" i="25" s="1"/>
  <c r="H170" i="25" s="1"/>
  <c r="H173" i="25" s="1"/>
  <c r="H176" i="25" s="1"/>
  <c r="H179" i="25" s="1"/>
  <c r="H4" i="25"/>
  <c r="H7" i="25" s="1"/>
  <c r="H10" i="25" s="1"/>
  <c r="H13" i="25" s="1"/>
  <c r="H16" i="25" s="1"/>
  <c r="H19" i="25" s="1"/>
  <c r="H22" i="25" s="1"/>
  <c r="H25" i="25" s="1"/>
  <c r="H28" i="25" s="1"/>
  <c r="H31" i="25" s="1"/>
  <c r="H34" i="25" s="1"/>
  <c r="H37" i="25" s="1"/>
  <c r="H40" i="25" s="1"/>
  <c r="H43" i="25" s="1"/>
  <c r="H46" i="25" s="1"/>
  <c r="H49" i="25" s="1"/>
  <c r="H52" i="25" s="1"/>
  <c r="H55" i="25" s="1"/>
  <c r="H58" i="25" s="1"/>
  <c r="H61" i="25" s="1"/>
  <c r="H64" i="25" s="1"/>
  <c r="H67" i="25" s="1"/>
  <c r="H70" i="25" s="1"/>
  <c r="H73" i="25" s="1"/>
  <c r="H76" i="25" s="1"/>
  <c r="H79" i="25" s="1"/>
  <c r="H82" i="25" s="1"/>
  <c r="H85" i="25" s="1"/>
  <c r="H88" i="25" s="1"/>
  <c r="H91" i="25" s="1"/>
  <c r="H94" i="25" s="1"/>
  <c r="H97" i="25" s="1"/>
  <c r="H100" i="25" s="1"/>
  <c r="H103" i="25" s="1"/>
  <c r="H106" i="25" s="1"/>
  <c r="H109" i="25" s="1"/>
  <c r="H112" i="25" s="1"/>
  <c r="H115" i="25" s="1"/>
  <c r="H118" i="25" s="1"/>
  <c r="H121" i="25" s="1"/>
  <c r="H124" i="25" s="1"/>
  <c r="H127" i="25" s="1"/>
  <c r="H130" i="25" s="1"/>
  <c r="H133" i="25" s="1"/>
  <c r="H136" i="25" s="1"/>
  <c r="H139" i="25" s="1"/>
  <c r="H142" i="25" s="1"/>
  <c r="H145" i="25" s="1"/>
  <c r="H148" i="25" s="1"/>
  <c r="H151" i="25" s="1"/>
  <c r="H154" i="25" s="1"/>
  <c r="H157" i="25" s="1"/>
  <c r="H160" i="25" s="1"/>
  <c r="H163" i="25" s="1"/>
  <c r="H166" i="25" s="1"/>
  <c r="H169" i="25" s="1"/>
  <c r="H172" i="25" s="1"/>
  <c r="H175" i="25" s="1"/>
  <c r="H178" i="25" s="1"/>
  <c r="C5" i="25"/>
  <c r="C6" i="25"/>
  <c r="C7" i="25"/>
  <c r="C8" i="25"/>
  <c r="C9" i="25"/>
  <c r="C10" i="25"/>
  <c r="C11" i="25"/>
  <c r="C12" i="25"/>
  <c r="C13" i="25"/>
  <c r="C14" i="25"/>
  <c r="C17" i="25" s="1"/>
  <c r="C20" i="25" s="1"/>
  <c r="C23" i="25" s="1"/>
  <c r="C26" i="25" s="1"/>
  <c r="C29" i="25" s="1"/>
  <c r="C32" i="25" s="1"/>
  <c r="C35" i="25" s="1"/>
  <c r="C38" i="25" s="1"/>
  <c r="C41" i="25" s="1"/>
  <c r="C44" i="25" s="1"/>
  <c r="C47" i="25" s="1"/>
  <c r="C50" i="25" s="1"/>
  <c r="C53" i="25" s="1"/>
  <c r="C56" i="25" s="1"/>
  <c r="C59" i="25" s="1"/>
  <c r="C62" i="25" s="1"/>
  <c r="C65" i="25" s="1"/>
  <c r="C68" i="25" s="1"/>
  <c r="C71" i="25" s="1"/>
  <c r="C74" i="25" s="1"/>
  <c r="C77" i="25" s="1"/>
  <c r="C80" i="25" s="1"/>
  <c r="C83" i="25" s="1"/>
  <c r="C86" i="25" s="1"/>
  <c r="C89" i="25" s="1"/>
  <c r="C92" i="25" s="1"/>
  <c r="C95" i="25" s="1"/>
  <c r="C98" i="25" s="1"/>
  <c r="C101" i="25" s="1"/>
  <c r="C104" i="25" s="1"/>
  <c r="C107" i="25" s="1"/>
  <c r="C110" i="25" s="1"/>
  <c r="C113" i="25" s="1"/>
  <c r="C116" i="25" s="1"/>
  <c r="C119" i="25" s="1"/>
  <c r="C122" i="25" s="1"/>
  <c r="C125" i="25" s="1"/>
  <c r="C128" i="25" s="1"/>
  <c r="C131" i="25" s="1"/>
  <c r="C134" i="25" s="1"/>
  <c r="C137" i="25" s="1"/>
  <c r="C140" i="25" s="1"/>
  <c r="C143" i="25" s="1"/>
  <c r="C146" i="25" s="1"/>
  <c r="C149" i="25" s="1"/>
  <c r="C152" i="25" s="1"/>
  <c r="C155" i="25" s="1"/>
  <c r="C158" i="25" s="1"/>
  <c r="C161" i="25" s="1"/>
  <c r="C164" i="25" s="1"/>
  <c r="C167" i="25" s="1"/>
  <c r="C170" i="25" s="1"/>
  <c r="C173" i="25" s="1"/>
  <c r="C176" i="25" s="1"/>
  <c r="C179" i="25" s="1"/>
  <c r="C15" i="25"/>
  <c r="C18" i="25" s="1"/>
  <c r="C21" i="25" s="1"/>
  <c r="C24" i="25" s="1"/>
  <c r="C27" i="25" s="1"/>
  <c r="C30" i="25" s="1"/>
  <c r="C33" i="25" s="1"/>
  <c r="C36" i="25" s="1"/>
  <c r="C39" i="25" s="1"/>
  <c r="C42" i="25" s="1"/>
  <c r="C45" i="25" s="1"/>
  <c r="C48" i="25" s="1"/>
  <c r="C51" i="25" s="1"/>
  <c r="C54" i="25" s="1"/>
  <c r="C57" i="25" s="1"/>
  <c r="C60" i="25" s="1"/>
  <c r="C63" i="25" s="1"/>
  <c r="C66" i="25" s="1"/>
  <c r="C69" i="25" s="1"/>
  <c r="C72" i="25" s="1"/>
  <c r="C75" i="25" s="1"/>
  <c r="C78" i="25" s="1"/>
  <c r="C81" i="25" s="1"/>
  <c r="C84" i="25" s="1"/>
  <c r="C87" i="25" s="1"/>
  <c r="C90" i="25" s="1"/>
  <c r="C93" i="25" s="1"/>
  <c r="C96" i="25" s="1"/>
  <c r="C99" i="25" s="1"/>
  <c r="C102" i="25" s="1"/>
  <c r="C105" i="25" s="1"/>
  <c r="C108" i="25" s="1"/>
  <c r="C111" i="25" s="1"/>
  <c r="C114" i="25" s="1"/>
  <c r="C117" i="25" s="1"/>
  <c r="C120" i="25" s="1"/>
  <c r="C123" i="25" s="1"/>
  <c r="C126" i="25" s="1"/>
  <c r="C129" i="25" s="1"/>
  <c r="C132" i="25" s="1"/>
  <c r="C135" i="25" s="1"/>
  <c r="C138" i="25" s="1"/>
  <c r="C141" i="25" s="1"/>
  <c r="C144" i="25" s="1"/>
  <c r="C147" i="25" s="1"/>
  <c r="C150" i="25" s="1"/>
  <c r="C153" i="25" s="1"/>
  <c r="C156" i="25" s="1"/>
  <c r="C159" i="25" s="1"/>
  <c r="C162" i="25" s="1"/>
  <c r="C165" i="25" s="1"/>
  <c r="C168" i="25" s="1"/>
  <c r="C171" i="25" s="1"/>
  <c r="C174" i="25" s="1"/>
  <c r="C177" i="25" s="1"/>
  <c r="C180" i="25" s="1"/>
  <c r="C16" i="25"/>
  <c r="C19" i="25" s="1"/>
  <c r="C22" i="25" s="1"/>
  <c r="C25" i="25" s="1"/>
  <c r="C28" i="25" s="1"/>
  <c r="C31" i="25" s="1"/>
  <c r="C34" i="25" s="1"/>
  <c r="C37" i="25" s="1"/>
  <c r="C40" i="25" s="1"/>
  <c r="C43" i="25" s="1"/>
  <c r="C46" i="25" s="1"/>
  <c r="C49" i="25" s="1"/>
  <c r="C52" i="25" s="1"/>
  <c r="C55" i="25" s="1"/>
  <c r="C58" i="25" s="1"/>
  <c r="C61" i="25" s="1"/>
  <c r="C64" i="25" s="1"/>
  <c r="C67" i="25" s="1"/>
  <c r="C70" i="25" s="1"/>
  <c r="C73" i="25" s="1"/>
  <c r="C76" i="25" s="1"/>
  <c r="C79" i="25" s="1"/>
  <c r="C82" i="25" s="1"/>
  <c r="C85" i="25" s="1"/>
  <c r="C88" i="25" s="1"/>
  <c r="C91" i="25" s="1"/>
  <c r="C94" i="25" s="1"/>
  <c r="C97" i="25" s="1"/>
  <c r="C100" i="25" s="1"/>
  <c r="C103" i="25" s="1"/>
  <c r="C106" i="25" s="1"/>
  <c r="C109" i="25" s="1"/>
  <c r="C112" i="25" s="1"/>
  <c r="C115" i="25" s="1"/>
  <c r="C118" i="25" s="1"/>
  <c r="C121" i="25" s="1"/>
  <c r="C124" i="25" s="1"/>
  <c r="C127" i="25" s="1"/>
  <c r="C130" i="25" s="1"/>
  <c r="C133" i="25" s="1"/>
  <c r="C136" i="25" s="1"/>
  <c r="C139" i="25" s="1"/>
  <c r="C142" i="25" s="1"/>
  <c r="C145" i="25" s="1"/>
  <c r="C148" i="25" s="1"/>
  <c r="C151" i="25" s="1"/>
  <c r="C154" i="25" s="1"/>
  <c r="C157" i="25" s="1"/>
  <c r="C160" i="25" s="1"/>
  <c r="C163" i="25" s="1"/>
  <c r="C166" i="25" s="1"/>
  <c r="C169" i="25" s="1"/>
  <c r="C172" i="25" s="1"/>
  <c r="C175" i="25" s="1"/>
  <c r="C178" i="25" s="1"/>
  <c r="C4" i="25"/>
  <c r="B6" i="23"/>
  <c r="B10" i="23" s="1"/>
  <c r="B14" i="23" s="1"/>
  <c r="B18" i="23" s="1"/>
  <c r="B22" i="23" s="1"/>
  <c r="B26" i="23" s="1"/>
  <c r="B30" i="23" s="1"/>
  <c r="B34" i="23" s="1"/>
  <c r="B38" i="23" s="1"/>
  <c r="B42" i="23" s="1"/>
  <c r="B46" i="23" s="1"/>
  <c r="B50" i="23" s="1"/>
  <c r="B54" i="23" s="1"/>
  <c r="B58" i="23" s="1"/>
  <c r="B62" i="23" s="1"/>
  <c r="B66" i="23" s="1"/>
  <c r="B70" i="23" s="1"/>
  <c r="B74" i="23" s="1"/>
  <c r="B78" i="23" s="1"/>
  <c r="B82" i="23" s="1"/>
  <c r="B86" i="23" s="1"/>
  <c r="B7" i="23"/>
  <c r="B8" i="23"/>
  <c r="B9" i="23"/>
  <c r="B11" i="23"/>
  <c r="B12" i="23"/>
  <c r="B13" i="23"/>
  <c r="B15" i="23"/>
  <c r="B19" i="23" s="1"/>
  <c r="B23" i="23" s="1"/>
  <c r="B27" i="23" s="1"/>
  <c r="B31" i="23" s="1"/>
  <c r="B35" i="23" s="1"/>
  <c r="B39" i="23" s="1"/>
  <c r="B43" i="23" s="1"/>
  <c r="B47" i="23" s="1"/>
  <c r="B51" i="23" s="1"/>
  <c r="B55" i="23" s="1"/>
  <c r="B59" i="23" s="1"/>
  <c r="B63" i="23" s="1"/>
  <c r="B67" i="23" s="1"/>
  <c r="B71" i="23" s="1"/>
  <c r="B75" i="23" s="1"/>
  <c r="B79" i="23" s="1"/>
  <c r="B83" i="23" s="1"/>
  <c r="B16" i="23"/>
  <c r="B20" i="23" s="1"/>
  <c r="B24" i="23" s="1"/>
  <c r="B28" i="23" s="1"/>
  <c r="B32" i="23" s="1"/>
  <c r="B36" i="23" s="1"/>
  <c r="B40" i="23" s="1"/>
  <c r="B44" i="23" s="1"/>
  <c r="B48" i="23" s="1"/>
  <c r="B52" i="23" s="1"/>
  <c r="B56" i="23" s="1"/>
  <c r="B60" i="23" s="1"/>
  <c r="B64" i="23" s="1"/>
  <c r="B68" i="23" s="1"/>
  <c r="B72" i="23" s="1"/>
  <c r="B76" i="23" s="1"/>
  <c r="B80" i="23" s="1"/>
  <c r="B84" i="23" s="1"/>
  <c r="B17" i="23"/>
  <c r="B21" i="23" s="1"/>
  <c r="B25" i="23" s="1"/>
  <c r="B29" i="23" s="1"/>
  <c r="B33" i="23" s="1"/>
  <c r="B37" i="23" s="1"/>
  <c r="B41" i="23" s="1"/>
  <c r="B45" i="23" s="1"/>
  <c r="B49" i="23" s="1"/>
  <c r="B53" i="23" s="1"/>
  <c r="B57" i="23" s="1"/>
  <c r="B61" i="23" s="1"/>
  <c r="B65" i="23" s="1"/>
  <c r="B69" i="23" s="1"/>
  <c r="B73" i="23" s="1"/>
  <c r="B77" i="23" s="1"/>
  <c r="B81" i="23" s="1"/>
  <c r="B85" i="23" s="1"/>
  <c r="B5" i="23"/>
  <c r="L45" i="4"/>
  <c r="L14" i="4"/>
  <c r="L9" i="4"/>
  <c r="F155" i="23"/>
  <c r="F158" i="23" s="1"/>
  <c r="F161" i="23" s="1"/>
  <c r="F164" i="23" s="1"/>
  <c r="F167" i="23" s="1"/>
  <c r="F170" i="23" s="1"/>
  <c r="F173" i="23" s="1"/>
  <c r="F176" i="23" s="1"/>
  <c r="F179" i="23" s="1"/>
  <c r="F182" i="23" s="1"/>
  <c r="F185" i="23" s="1"/>
  <c r="F188" i="23" s="1"/>
  <c r="F191" i="23" s="1"/>
  <c r="F194" i="23" s="1"/>
  <c r="F197" i="23" s="1"/>
  <c r="F200" i="23" s="1"/>
  <c r="F203" i="23" s="1"/>
  <c r="F206" i="23" s="1"/>
  <c r="F209" i="23" s="1"/>
  <c r="F212" i="23" s="1"/>
  <c r="F215" i="23" s="1"/>
  <c r="F218" i="23" s="1"/>
  <c r="F221" i="23" s="1"/>
  <c r="F224" i="23" s="1"/>
  <c r="F227" i="23" s="1"/>
  <c r="F230" i="23" s="1"/>
  <c r="F233" i="23" s="1"/>
  <c r="F236" i="23" s="1"/>
  <c r="F239" i="23" s="1"/>
  <c r="F242" i="23" s="1"/>
  <c r="F245" i="23" s="1"/>
  <c r="F248" i="23" s="1"/>
  <c r="F251" i="23" s="1"/>
  <c r="F254" i="23" s="1"/>
  <c r="F257" i="23" s="1"/>
  <c r="F260" i="23" s="1"/>
  <c r="F263" i="23" s="1"/>
  <c r="F266" i="23" s="1"/>
  <c r="F269" i="23" s="1"/>
  <c r="F272" i="23" s="1"/>
  <c r="F275" i="23" s="1"/>
  <c r="F278" i="23" s="1"/>
  <c r="F281" i="23" s="1"/>
  <c r="F284" i="23" s="1"/>
  <c r="F287" i="23" s="1"/>
  <c r="F290" i="23" s="1"/>
  <c r="F293" i="23" s="1"/>
  <c r="F296" i="23" s="1"/>
  <c r="F299" i="23" s="1"/>
  <c r="F302" i="23" s="1"/>
  <c r="F305" i="23" s="1"/>
  <c r="F308" i="23" s="1"/>
  <c r="F311" i="23" s="1"/>
  <c r="F314" i="23" s="1"/>
  <c r="F317" i="23" s="1"/>
  <c r="F320" i="23" s="1"/>
  <c r="F323" i="23" s="1"/>
  <c r="F326" i="23" s="1"/>
  <c r="F329" i="23" s="1"/>
  <c r="F332" i="23" s="1"/>
  <c r="F335" i="23" s="1"/>
  <c r="F338" i="23" s="1"/>
  <c r="F341" i="23" s="1"/>
  <c r="F344" i="23" s="1"/>
  <c r="F347" i="23" s="1"/>
  <c r="F350" i="23" s="1"/>
  <c r="F353" i="23" s="1"/>
  <c r="F356" i="23" s="1"/>
  <c r="F359" i="23" s="1"/>
  <c r="F362" i="23" s="1"/>
  <c r="F365" i="23" s="1"/>
  <c r="F368" i="23" s="1"/>
  <c r="F371" i="23" s="1"/>
  <c r="F374" i="23" s="1"/>
  <c r="F377" i="23" s="1"/>
  <c r="F380" i="23" s="1"/>
  <c r="F383" i="23" s="1"/>
  <c r="F386" i="23" s="1"/>
  <c r="F389" i="23" s="1"/>
  <c r="F392" i="23" s="1"/>
  <c r="F395" i="23" s="1"/>
  <c r="F398" i="23" s="1"/>
  <c r="F401" i="23" s="1"/>
  <c r="F404" i="23" s="1"/>
  <c r="F407" i="23" s="1"/>
  <c r="F410" i="23" s="1"/>
  <c r="F413" i="23" s="1"/>
  <c r="F416" i="23" s="1"/>
  <c r="F419" i="23" s="1"/>
  <c r="F422" i="23" s="1"/>
  <c r="F425" i="23" s="1"/>
  <c r="F428" i="23" s="1"/>
  <c r="F431" i="23" s="1"/>
  <c r="F434" i="23" s="1"/>
  <c r="F437" i="23" s="1"/>
  <c r="F440" i="23" s="1"/>
  <c r="F443" i="23" s="1"/>
  <c r="F446" i="23" s="1"/>
  <c r="F449" i="23" s="1"/>
  <c r="F452" i="23" s="1"/>
  <c r="F455" i="23" s="1"/>
  <c r="F458" i="23" s="1"/>
  <c r="F461" i="23" s="1"/>
  <c r="F464" i="23" s="1"/>
  <c r="F467" i="23" s="1"/>
  <c r="F470" i="23" s="1"/>
  <c r="F473" i="23" s="1"/>
  <c r="F476" i="23" s="1"/>
  <c r="F479" i="23" s="1"/>
  <c r="F482" i="23" s="1"/>
  <c r="F485" i="23" s="1"/>
  <c r="F488" i="23" s="1"/>
  <c r="F491" i="23" s="1"/>
  <c r="F494" i="23" s="1"/>
  <c r="F497" i="23" s="1"/>
  <c r="F500" i="23" s="1"/>
  <c r="F503" i="23" s="1"/>
  <c r="F506" i="23" s="1"/>
  <c r="F509" i="23" s="1"/>
  <c r="F512" i="23" s="1"/>
  <c r="F515" i="23" s="1"/>
  <c r="F518" i="23" s="1"/>
  <c r="F521" i="23" s="1"/>
  <c r="F524" i="23" s="1"/>
  <c r="F527" i="23" s="1"/>
  <c r="F530" i="23" s="1"/>
  <c r="F533" i="23" s="1"/>
  <c r="F536" i="23" s="1"/>
  <c r="F539" i="23" s="1"/>
  <c r="F542" i="23" s="1"/>
  <c r="F545" i="23" s="1"/>
  <c r="F548" i="23" s="1"/>
  <c r="F551" i="23" s="1"/>
  <c r="F554" i="23" s="1"/>
  <c r="F557" i="23" s="1"/>
  <c r="F560" i="23" s="1"/>
  <c r="F154" i="23"/>
  <c r="F157" i="23" s="1"/>
  <c r="F160" i="23" s="1"/>
  <c r="F163" i="23" s="1"/>
  <c r="F166" i="23" s="1"/>
  <c r="F169" i="23" s="1"/>
  <c r="F172" i="23" s="1"/>
  <c r="F175" i="23" s="1"/>
  <c r="F178" i="23" s="1"/>
  <c r="F181" i="23" s="1"/>
  <c r="F184" i="23" s="1"/>
  <c r="F187" i="23" s="1"/>
  <c r="F190" i="23" s="1"/>
  <c r="F193" i="23" s="1"/>
  <c r="F196" i="23" s="1"/>
  <c r="F199" i="23" s="1"/>
  <c r="F202" i="23" s="1"/>
  <c r="F205" i="23" s="1"/>
  <c r="F208" i="23" s="1"/>
  <c r="F211" i="23" s="1"/>
  <c r="F214" i="23" s="1"/>
  <c r="F217" i="23" s="1"/>
  <c r="F220" i="23" s="1"/>
  <c r="F223" i="23" s="1"/>
  <c r="F226" i="23" s="1"/>
  <c r="F229" i="23" s="1"/>
  <c r="F232" i="23" s="1"/>
  <c r="F235" i="23" s="1"/>
  <c r="F238" i="23" s="1"/>
  <c r="F241" i="23" s="1"/>
  <c r="F244" i="23" s="1"/>
  <c r="F247" i="23" s="1"/>
  <c r="F250" i="23" s="1"/>
  <c r="F253" i="23" s="1"/>
  <c r="F256" i="23" s="1"/>
  <c r="F259" i="23" s="1"/>
  <c r="F262" i="23" s="1"/>
  <c r="F265" i="23" s="1"/>
  <c r="F268" i="23" s="1"/>
  <c r="F271" i="23" s="1"/>
  <c r="F274" i="23" s="1"/>
  <c r="F277" i="23" s="1"/>
  <c r="F280" i="23" s="1"/>
  <c r="F283" i="23" s="1"/>
  <c r="F286" i="23" s="1"/>
  <c r="F289" i="23" s="1"/>
  <c r="F292" i="23" s="1"/>
  <c r="F295" i="23" s="1"/>
  <c r="F298" i="23" s="1"/>
  <c r="F301" i="23" s="1"/>
  <c r="F304" i="23" s="1"/>
  <c r="F307" i="23" s="1"/>
  <c r="F310" i="23" s="1"/>
  <c r="F313" i="23" s="1"/>
  <c r="F316" i="23" s="1"/>
  <c r="F319" i="23" s="1"/>
  <c r="F322" i="23" s="1"/>
  <c r="F325" i="23" s="1"/>
  <c r="F328" i="23" s="1"/>
  <c r="F331" i="23" s="1"/>
  <c r="F334" i="23" s="1"/>
  <c r="F337" i="23" s="1"/>
  <c r="F340" i="23" s="1"/>
  <c r="F343" i="23" s="1"/>
  <c r="F346" i="23" s="1"/>
  <c r="F349" i="23" s="1"/>
  <c r="F352" i="23" s="1"/>
  <c r="F355" i="23" s="1"/>
  <c r="F358" i="23" s="1"/>
  <c r="F361" i="23" s="1"/>
  <c r="F364" i="23" s="1"/>
  <c r="F367" i="23" s="1"/>
  <c r="F370" i="23" s="1"/>
  <c r="F373" i="23" s="1"/>
  <c r="F376" i="23" s="1"/>
  <c r="F379" i="23" s="1"/>
  <c r="F382" i="23" s="1"/>
  <c r="F385" i="23" s="1"/>
  <c r="F388" i="23" s="1"/>
  <c r="F391" i="23" s="1"/>
  <c r="F394" i="23" s="1"/>
  <c r="F397" i="23" s="1"/>
  <c r="F400" i="23" s="1"/>
  <c r="F403" i="23" s="1"/>
  <c r="F406" i="23" s="1"/>
  <c r="F409" i="23" s="1"/>
  <c r="F412" i="23" s="1"/>
  <c r="F415" i="23" s="1"/>
  <c r="F418" i="23" s="1"/>
  <c r="F421" i="23" s="1"/>
  <c r="F424" i="23" s="1"/>
  <c r="F427" i="23" s="1"/>
  <c r="F430" i="23" s="1"/>
  <c r="F433" i="23" s="1"/>
  <c r="F436" i="23" s="1"/>
  <c r="F439" i="23" s="1"/>
  <c r="F442" i="23" s="1"/>
  <c r="F445" i="23" s="1"/>
  <c r="F448" i="23" s="1"/>
  <c r="F451" i="23" s="1"/>
  <c r="F454" i="23" s="1"/>
  <c r="F457" i="23" s="1"/>
  <c r="F460" i="23" s="1"/>
  <c r="F463" i="23" s="1"/>
  <c r="F466" i="23" s="1"/>
  <c r="F469" i="23" s="1"/>
  <c r="F472" i="23" s="1"/>
  <c r="F475" i="23" s="1"/>
  <c r="F478" i="23" s="1"/>
  <c r="F481" i="23" s="1"/>
  <c r="F484" i="23" s="1"/>
  <c r="F487" i="23" s="1"/>
  <c r="F490" i="23" s="1"/>
  <c r="F493" i="23" s="1"/>
  <c r="F496" i="23" s="1"/>
  <c r="F499" i="23" s="1"/>
  <c r="F502" i="23" s="1"/>
  <c r="F505" i="23" s="1"/>
  <c r="F508" i="23" s="1"/>
  <c r="F511" i="23" s="1"/>
  <c r="F514" i="23" s="1"/>
  <c r="F517" i="23" s="1"/>
  <c r="F520" i="23" s="1"/>
  <c r="F523" i="23" s="1"/>
  <c r="F526" i="23" s="1"/>
  <c r="F529" i="23" s="1"/>
  <c r="F532" i="23" s="1"/>
  <c r="F535" i="23" s="1"/>
  <c r="F538" i="23" s="1"/>
  <c r="F541" i="23" s="1"/>
  <c r="F544" i="23" s="1"/>
  <c r="F547" i="23" s="1"/>
  <c r="F550" i="23" s="1"/>
  <c r="F553" i="23" s="1"/>
  <c r="F556" i="23" s="1"/>
  <c r="F559" i="23" s="1"/>
  <c r="F153" i="23"/>
  <c r="F156" i="23" s="1"/>
  <c r="F159" i="23" s="1"/>
  <c r="F162" i="23" s="1"/>
  <c r="F165" i="23" s="1"/>
  <c r="F168" i="23" s="1"/>
  <c r="F171" i="23" s="1"/>
  <c r="F174" i="23" s="1"/>
  <c r="F177" i="23" s="1"/>
  <c r="F180" i="23" s="1"/>
  <c r="F183" i="23" s="1"/>
  <c r="F186" i="23" s="1"/>
  <c r="F189" i="23" s="1"/>
  <c r="F192" i="23" s="1"/>
  <c r="F195" i="23" s="1"/>
  <c r="F198" i="23" s="1"/>
  <c r="F201" i="23" s="1"/>
  <c r="F204" i="23" s="1"/>
  <c r="F207" i="23" s="1"/>
  <c r="F210" i="23" s="1"/>
  <c r="F213" i="23" s="1"/>
  <c r="F216" i="23" s="1"/>
  <c r="F219" i="23" s="1"/>
  <c r="F222" i="23" s="1"/>
  <c r="F225" i="23" s="1"/>
  <c r="F228" i="23" s="1"/>
  <c r="F231" i="23" s="1"/>
  <c r="F234" i="23" s="1"/>
  <c r="F237" i="23" s="1"/>
  <c r="F240" i="23" s="1"/>
  <c r="F243" i="23" s="1"/>
  <c r="F246" i="23" s="1"/>
  <c r="F249" i="23" s="1"/>
  <c r="F252" i="23" s="1"/>
  <c r="F255" i="23" s="1"/>
  <c r="F258" i="23" s="1"/>
  <c r="F261" i="23" s="1"/>
  <c r="F264" i="23" s="1"/>
  <c r="F267" i="23" s="1"/>
  <c r="F270" i="23" s="1"/>
  <c r="F273" i="23" s="1"/>
  <c r="F276" i="23" s="1"/>
  <c r="F279" i="23" s="1"/>
  <c r="F282" i="23" s="1"/>
  <c r="F285" i="23" s="1"/>
  <c r="F288" i="23" s="1"/>
  <c r="F291" i="23" s="1"/>
  <c r="F294" i="23" s="1"/>
  <c r="F297" i="23" s="1"/>
  <c r="F300" i="23" s="1"/>
  <c r="F303" i="23" s="1"/>
  <c r="F306" i="23" s="1"/>
  <c r="F309" i="23" s="1"/>
  <c r="F312" i="23" s="1"/>
  <c r="F315" i="23" s="1"/>
  <c r="F318" i="23" s="1"/>
  <c r="F321" i="23" s="1"/>
  <c r="F324" i="23" s="1"/>
  <c r="F327" i="23" s="1"/>
  <c r="F330" i="23" s="1"/>
  <c r="F333" i="23" s="1"/>
  <c r="F336" i="23" s="1"/>
  <c r="F339" i="23" s="1"/>
  <c r="F342" i="23" s="1"/>
  <c r="F345" i="23" s="1"/>
  <c r="F348" i="23" s="1"/>
  <c r="F351" i="23" s="1"/>
  <c r="F354" i="23" s="1"/>
  <c r="F357" i="23" s="1"/>
  <c r="F360" i="23" s="1"/>
  <c r="F363" i="23" s="1"/>
  <c r="F366" i="23" s="1"/>
  <c r="F369" i="23" s="1"/>
  <c r="F372" i="23" s="1"/>
  <c r="F375" i="23" s="1"/>
  <c r="F378" i="23" s="1"/>
  <c r="F381" i="23" s="1"/>
  <c r="F384" i="23" s="1"/>
  <c r="F387" i="23" s="1"/>
  <c r="F390" i="23" s="1"/>
  <c r="F393" i="23" s="1"/>
  <c r="F396" i="23" s="1"/>
  <c r="F399" i="23" s="1"/>
  <c r="F402" i="23" s="1"/>
  <c r="F405" i="23" s="1"/>
  <c r="F408" i="23" s="1"/>
  <c r="F411" i="23" s="1"/>
  <c r="F414" i="23" s="1"/>
  <c r="F417" i="23" s="1"/>
  <c r="F420" i="23" s="1"/>
  <c r="F423" i="23" s="1"/>
  <c r="F426" i="23" s="1"/>
  <c r="F429" i="23" s="1"/>
  <c r="F432" i="23" s="1"/>
  <c r="F435" i="23" s="1"/>
  <c r="F438" i="23" s="1"/>
  <c r="F441" i="23" s="1"/>
  <c r="F444" i="23" s="1"/>
  <c r="F447" i="23" s="1"/>
  <c r="F450" i="23" s="1"/>
  <c r="F453" i="23" s="1"/>
  <c r="F456" i="23" s="1"/>
  <c r="F459" i="23" s="1"/>
  <c r="F462" i="23" s="1"/>
  <c r="F465" i="23" s="1"/>
  <c r="F468" i="23" s="1"/>
  <c r="F471" i="23" s="1"/>
  <c r="F474" i="23" s="1"/>
  <c r="F477" i="23" s="1"/>
  <c r="F480" i="23" s="1"/>
  <c r="F483" i="23" s="1"/>
  <c r="F486" i="23" s="1"/>
  <c r="F489" i="23" s="1"/>
  <c r="F492" i="23" s="1"/>
  <c r="F495" i="23" s="1"/>
  <c r="F498" i="23" s="1"/>
  <c r="F501" i="23" s="1"/>
  <c r="F504" i="23" s="1"/>
  <c r="F507" i="23" s="1"/>
  <c r="F510" i="23" s="1"/>
  <c r="F513" i="23" s="1"/>
  <c r="F516" i="23" s="1"/>
  <c r="F519" i="23" s="1"/>
  <c r="F522" i="23" s="1"/>
  <c r="F525" i="23" s="1"/>
  <c r="F528" i="23" s="1"/>
  <c r="F531" i="23" s="1"/>
  <c r="F534" i="23" s="1"/>
  <c r="F537" i="23" s="1"/>
  <c r="F540" i="23" s="1"/>
  <c r="F543" i="23" s="1"/>
  <c r="F546" i="23" s="1"/>
  <c r="F549" i="23" s="1"/>
  <c r="F552" i="23" s="1"/>
  <c r="F555" i="23" s="1"/>
  <c r="F558" i="23" s="1"/>
  <c r="F110" i="23"/>
  <c r="F113" i="23" s="1"/>
  <c r="F116" i="23" s="1"/>
  <c r="F119" i="23" s="1"/>
  <c r="F122" i="23" s="1"/>
  <c r="F125" i="23" s="1"/>
  <c r="F128" i="23" s="1"/>
  <c r="F109" i="23"/>
  <c r="F112" i="23" s="1"/>
  <c r="F115" i="23" s="1"/>
  <c r="F118" i="23" s="1"/>
  <c r="F121" i="23" s="1"/>
  <c r="F124" i="23" s="1"/>
  <c r="F127" i="23" s="1"/>
  <c r="F6" i="23"/>
  <c r="F8" i="23" s="1"/>
  <c r="F10" i="23" s="1"/>
  <c r="F12" i="23" s="1"/>
  <c r="F14" i="23" s="1"/>
  <c r="F16" i="23" s="1"/>
  <c r="F18" i="23" s="1"/>
  <c r="F20" i="23" s="1"/>
  <c r="F22" i="23" s="1"/>
  <c r="F24" i="23" s="1"/>
  <c r="F26" i="23" s="1"/>
  <c r="F28" i="23" s="1"/>
  <c r="F30" i="23" s="1"/>
  <c r="F32" i="23" s="1"/>
  <c r="F34" i="23" s="1"/>
  <c r="F36" i="23" s="1"/>
  <c r="F38" i="23" s="1"/>
  <c r="F40" i="23" s="1"/>
  <c r="F42" i="23" s="1"/>
  <c r="F44" i="23" s="1"/>
  <c r="F46" i="23" s="1"/>
  <c r="F48" i="23" s="1"/>
  <c r="F50" i="23" s="1"/>
  <c r="F52" i="23" s="1"/>
  <c r="F54" i="23" s="1"/>
  <c r="F56" i="23" s="1"/>
  <c r="F58" i="23" s="1"/>
  <c r="F60" i="23" s="1"/>
  <c r="F62" i="23" s="1"/>
  <c r="F64" i="23" s="1"/>
  <c r="F66" i="23" s="1"/>
  <c r="F68" i="23" s="1"/>
  <c r="F70" i="23" s="1"/>
  <c r="F72" i="23" s="1"/>
  <c r="F74" i="23" s="1"/>
  <c r="F76" i="23" s="1"/>
  <c r="F78" i="23" s="1"/>
  <c r="F80" i="23" s="1"/>
  <c r="F82" i="23" s="1"/>
  <c r="F84" i="23" s="1"/>
  <c r="F86" i="23" s="1"/>
  <c r="F5" i="23"/>
  <c r="F7" i="23" s="1"/>
  <c r="F9" i="23" s="1"/>
  <c r="F11" i="23" s="1"/>
  <c r="F13" i="23" s="1"/>
  <c r="F15" i="23" s="1"/>
  <c r="F17" i="23" s="1"/>
  <c r="F19" i="23" s="1"/>
  <c r="F21" i="23" s="1"/>
  <c r="F23" i="23" s="1"/>
  <c r="F25" i="23" s="1"/>
  <c r="F27" i="23" s="1"/>
  <c r="F29" i="23" s="1"/>
  <c r="F31" i="23" s="1"/>
  <c r="F33" i="23" s="1"/>
  <c r="F35" i="23" s="1"/>
  <c r="F37" i="23" s="1"/>
  <c r="F39" i="23" s="1"/>
  <c r="F41" i="23" s="1"/>
  <c r="F43" i="23" s="1"/>
  <c r="F45" i="23" s="1"/>
  <c r="F47" i="23" s="1"/>
  <c r="F49" i="23" s="1"/>
  <c r="F51" i="23" s="1"/>
  <c r="F53" i="23" s="1"/>
  <c r="F55" i="23" s="1"/>
  <c r="F57" i="23" s="1"/>
  <c r="F59" i="23" s="1"/>
  <c r="F61" i="23" s="1"/>
  <c r="F63" i="23" s="1"/>
  <c r="F65" i="23" s="1"/>
  <c r="F67" i="23" s="1"/>
  <c r="F69" i="23" s="1"/>
  <c r="F71" i="23" s="1"/>
  <c r="F73" i="23" s="1"/>
  <c r="F75" i="23" s="1"/>
  <c r="F77" i="23" s="1"/>
  <c r="F79" i="23" s="1"/>
  <c r="F81" i="23" s="1"/>
  <c r="F83" i="23" s="1"/>
  <c r="F85" i="23" s="1"/>
  <c r="B153" i="23"/>
  <c r="B156" i="23" s="1"/>
  <c r="B159" i="23" s="1"/>
  <c r="B162" i="23" s="1"/>
  <c r="B165" i="23" s="1"/>
  <c r="B168" i="23" s="1"/>
  <c r="B171" i="23" s="1"/>
  <c r="B174" i="23" s="1"/>
  <c r="B177" i="23" s="1"/>
  <c r="B180" i="23" s="1"/>
  <c r="B183" i="23" s="1"/>
  <c r="B186" i="23" s="1"/>
  <c r="B189" i="23" s="1"/>
  <c r="B192" i="23" s="1"/>
  <c r="B195" i="23" s="1"/>
  <c r="B198" i="23" s="1"/>
  <c r="B201" i="23" s="1"/>
  <c r="B204" i="23" s="1"/>
  <c r="B207" i="23" s="1"/>
  <c r="B210" i="23" s="1"/>
  <c r="B213" i="23" s="1"/>
  <c r="B216" i="23" s="1"/>
  <c r="B219" i="23" s="1"/>
  <c r="B222" i="23" s="1"/>
  <c r="B225" i="23" s="1"/>
  <c r="B228" i="23" s="1"/>
  <c r="B231" i="23" s="1"/>
  <c r="B234" i="23" s="1"/>
  <c r="B237" i="23" s="1"/>
  <c r="B240" i="23" s="1"/>
  <c r="B243" i="23" s="1"/>
  <c r="B246" i="23" s="1"/>
  <c r="B249" i="23" s="1"/>
  <c r="B252" i="23" s="1"/>
  <c r="B255" i="23" s="1"/>
  <c r="B258" i="23" s="1"/>
  <c r="B261" i="23" s="1"/>
  <c r="B264" i="23" s="1"/>
  <c r="B267" i="23" s="1"/>
  <c r="B270" i="23" s="1"/>
  <c r="B273" i="23" s="1"/>
  <c r="B276" i="23" s="1"/>
  <c r="B279" i="23" s="1"/>
  <c r="B282" i="23" s="1"/>
  <c r="B285" i="23" s="1"/>
  <c r="B288" i="23" s="1"/>
  <c r="B291" i="23" s="1"/>
  <c r="B294" i="23" s="1"/>
  <c r="B297" i="23" s="1"/>
  <c r="B300" i="23" s="1"/>
  <c r="B303" i="23" s="1"/>
  <c r="B306" i="23" s="1"/>
  <c r="B309" i="23" s="1"/>
  <c r="B312" i="23" s="1"/>
  <c r="B315" i="23" s="1"/>
  <c r="B318" i="23" s="1"/>
  <c r="B321" i="23" s="1"/>
  <c r="B324" i="23" s="1"/>
  <c r="B327" i="23" s="1"/>
  <c r="B330" i="23" s="1"/>
  <c r="B333" i="23" s="1"/>
  <c r="B336" i="23" s="1"/>
  <c r="B339" i="23" s="1"/>
  <c r="B342" i="23" s="1"/>
  <c r="B345" i="23" s="1"/>
  <c r="B348" i="23" s="1"/>
  <c r="B351" i="23" s="1"/>
  <c r="B354" i="23" s="1"/>
  <c r="B357" i="23" s="1"/>
  <c r="B360" i="23" s="1"/>
  <c r="B363" i="23" s="1"/>
  <c r="B366" i="23" s="1"/>
  <c r="B369" i="23" s="1"/>
  <c r="B372" i="23" s="1"/>
  <c r="B375" i="23" s="1"/>
  <c r="B378" i="23" s="1"/>
  <c r="B381" i="23" s="1"/>
  <c r="B384" i="23" s="1"/>
  <c r="B387" i="23" s="1"/>
  <c r="B390" i="23" s="1"/>
  <c r="B393" i="23" s="1"/>
  <c r="B396" i="23" s="1"/>
  <c r="B399" i="23" s="1"/>
  <c r="B402" i="23" s="1"/>
  <c r="B405" i="23" s="1"/>
  <c r="B408" i="23" s="1"/>
  <c r="B411" i="23" s="1"/>
  <c r="B414" i="23" s="1"/>
  <c r="B417" i="23" s="1"/>
  <c r="B420" i="23" s="1"/>
  <c r="B423" i="23" s="1"/>
  <c r="B426" i="23" s="1"/>
  <c r="B429" i="23" s="1"/>
  <c r="B432" i="23" s="1"/>
  <c r="B435" i="23" s="1"/>
  <c r="B438" i="23" s="1"/>
  <c r="B441" i="23" s="1"/>
  <c r="B444" i="23" s="1"/>
  <c r="B447" i="23" s="1"/>
  <c r="B450" i="23" s="1"/>
  <c r="B453" i="23" s="1"/>
  <c r="B456" i="23" s="1"/>
  <c r="B459" i="23" s="1"/>
  <c r="B462" i="23" s="1"/>
  <c r="B465" i="23" s="1"/>
  <c r="B468" i="23" s="1"/>
  <c r="B471" i="23" s="1"/>
  <c r="B474" i="23" s="1"/>
  <c r="B477" i="23" s="1"/>
  <c r="B480" i="23" s="1"/>
  <c r="B483" i="23" s="1"/>
  <c r="B486" i="23" s="1"/>
  <c r="B489" i="23" s="1"/>
  <c r="B492" i="23" s="1"/>
  <c r="B495" i="23" s="1"/>
  <c r="B498" i="23" s="1"/>
  <c r="B501" i="23" s="1"/>
  <c r="B504" i="23" s="1"/>
  <c r="B507" i="23" s="1"/>
  <c r="B510" i="23" s="1"/>
  <c r="B513" i="23" s="1"/>
  <c r="B516" i="23" s="1"/>
  <c r="B519" i="23" s="1"/>
  <c r="B522" i="23" s="1"/>
  <c r="B525" i="23" s="1"/>
  <c r="B528" i="23" s="1"/>
  <c r="B531" i="23" s="1"/>
  <c r="B534" i="23" s="1"/>
  <c r="B537" i="23" s="1"/>
  <c r="B540" i="23" s="1"/>
  <c r="B543" i="23" s="1"/>
  <c r="B546" i="23" s="1"/>
  <c r="B549" i="23" s="1"/>
  <c r="B552" i="23" s="1"/>
  <c r="B555" i="23" s="1"/>
  <c r="B558" i="23" s="1"/>
  <c r="E78" i="4"/>
  <c r="E112" i="4"/>
  <c r="D114" i="4"/>
  <c r="D94" i="4"/>
  <c r="E50" i="4"/>
  <c r="D50" i="4"/>
  <c r="F20" i="4"/>
  <c r="E20" i="4"/>
  <c r="D20" i="4"/>
  <c r="D12" i="4"/>
  <c r="D13" i="4"/>
  <c r="E11" i="3"/>
  <c r="D12" i="3"/>
  <c r="D11" i="3"/>
  <c r="E23" i="3"/>
  <c r="D19" i="3"/>
  <c r="E19" i="3"/>
  <c r="D23" i="3"/>
  <c r="D15" i="3"/>
  <c r="E4" i="2"/>
  <c r="J54" i="17"/>
  <c r="J53" i="17" s="1"/>
  <c r="J58" i="17" s="1"/>
  <c r="J60" i="17" s="1"/>
  <c r="J61" i="17" s="1"/>
  <c r="I54" i="17"/>
  <c r="H54" i="17"/>
  <c r="H53" i="17" s="1"/>
  <c r="H58" i="17" s="1"/>
  <c r="H60" i="17" s="1"/>
  <c r="H61" i="17" s="1"/>
  <c r="G54" i="17"/>
  <c r="G53" i="17" s="1"/>
  <c r="G58" i="17" s="1"/>
  <c r="G60" i="17" s="1"/>
  <c r="G61" i="17" s="1"/>
  <c r="F54" i="17"/>
  <c r="F53" i="17" s="1"/>
  <c r="F58" i="17" s="1"/>
  <c r="F60" i="17" s="1"/>
  <c r="F61" i="17" s="1"/>
  <c r="E54" i="17"/>
  <c r="D54" i="17"/>
  <c r="I53" i="17"/>
  <c r="I58" i="17" s="1"/>
  <c r="I60" i="17" s="1"/>
  <c r="I61" i="17" s="1"/>
  <c r="E53" i="17"/>
  <c r="E58" i="17" s="1"/>
  <c r="E60" i="17" s="1"/>
  <c r="E61" i="17" s="1"/>
  <c r="D53" i="17"/>
  <c r="D58" i="17" s="1"/>
  <c r="D60" i="17" s="1"/>
  <c r="D61" i="17" s="1"/>
  <c r="H126" i="16"/>
  <c r="F116" i="16"/>
  <c r="E116" i="16"/>
  <c r="D116" i="16"/>
  <c r="F95" i="16"/>
  <c r="D95" i="16"/>
  <c r="F77" i="16"/>
  <c r="E77" i="16"/>
  <c r="D77" i="16"/>
  <c r="J75" i="16" s="1"/>
  <c r="F75" i="16"/>
  <c r="F70" i="16" s="1"/>
  <c r="E75" i="16"/>
  <c r="E70" i="16" s="1"/>
  <c r="E73" i="16" s="1"/>
  <c r="D75" i="16"/>
  <c r="D70" i="16" s="1"/>
  <c r="L26" i="16" s="1"/>
  <c r="F74" i="16"/>
  <c r="J67" i="16"/>
  <c r="A63" i="16"/>
  <c r="A62" i="16"/>
  <c r="A54" i="16"/>
  <c r="A53" i="16"/>
  <c r="W52" i="16"/>
  <c r="V52" i="16"/>
  <c r="U52" i="16"/>
  <c r="Z50" i="16"/>
  <c r="Y50" i="16"/>
  <c r="X50" i="16"/>
  <c r="X48" i="16"/>
  <c r="M44" i="16"/>
  <c r="L44" i="16"/>
  <c r="M25" i="16"/>
  <c r="L25" i="16"/>
  <c r="M14" i="16"/>
  <c r="L14" i="16"/>
  <c r="F13" i="16"/>
  <c r="E13" i="16"/>
  <c r="D13" i="16"/>
  <c r="M12" i="16"/>
  <c r="L12" i="16"/>
  <c r="E12" i="16"/>
  <c r="E40" i="16" s="1"/>
  <c r="D12" i="16"/>
  <c r="F11" i="16"/>
  <c r="E11" i="16"/>
  <c r="D11" i="16"/>
  <c r="M9" i="16"/>
  <c r="M8" i="16"/>
  <c r="M7" i="16" s="1"/>
  <c r="F8" i="16"/>
  <c r="F152" i="16" s="1"/>
  <c r="E8" i="16"/>
  <c r="E152" i="16" s="1"/>
  <c r="D8" i="16"/>
  <c r="D152" i="16" s="1"/>
  <c r="L7" i="16"/>
  <c r="L8" i="16" s="1"/>
  <c r="E7" i="16"/>
  <c r="D7" i="16"/>
  <c r="L9" i="16" s="1"/>
  <c r="C27" i="13"/>
  <c r="C25" i="13"/>
  <c r="X19" i="13"/>
  <c r="H17" i="13"/>
  <c r="E19" i="12"/>
  <c r="C13" i="12"/>
  <c r="C5" i="12"/>
  <c r="D59" i="11"/>
  <c r="D58" i="11"/>
  <c r="D57" i="11"/>
  <c r="D56" i="11"/>
  <c r="D55" i="11"/>
  <c r="D54" i="11"/>
  <c r="D53" i="11"/>
  <c r="D52" i="11"/>
  <c r="D51" i="11"/>
  <c r="D50" i="11"/>
  <c r="D49" i="11"/>
  <c r="D46" i="11"/>
  <c r="B43" i="11"/>
  <c r="C43" i="11" s="1"/>
  <c r="D43" i="11" s="1"/>
  <c r="C42" i="11"/>
  <c r="C25" i="11" s="1"/>
  <c r="B42" i="11"/>
  <c r="B25" i="11" s="1"/>
  <c r="D25" i="11" s="1"/>
  <c r="D32" i="11"/>
  <c r="D31" i="11"/>
  <c r="D30" i="11"/>
  <c r="D29" i="11"/>
  <c r="D28" i="11"/>
  <c r="D27" i="11"/>
  <c r="C27" i="11"/>
  <c r="B27" i="11"/>
  <c r="C20" i="11"/>
  <c r="B20" i="11"/>
  <c r="D19" i="11"/>
  <c r="D18" i="11"/>
  <c r="D17" i="11"/>
  <c r="D14" i="11"/>
  <c r="C13" i="11"/>
  <c r="B13" i="11"/>
  <c r="D13" i="11" s="1"/>
  <c r="D12" i="11"/>
  <c r="D11" i="11"/>
  <c r="D10" i="11"/>
  <c r="D9" i="11"/>
  <c r="D8" i="11"/>
  <c r="D7" i="11"/>
  <c r="D6" i="11"/>
  <c r="E26" i="8"/>
  <c r="F24" i="8"/>
  <c r="E24" i="8"/>
  <c r="D24" i="8"/>
  <c r="D11" i="8"/>
  <c r="C11" i="8"/>
  <c r="D10" i="8"/>
  <c r="E12" i="8" s="1"/>
  <c r="C10" i="8"/>
  <c r="F41" i="7"/>
  <c r="C41" i="7"/>
  <c r="F26" i="7"/>
  <c r="D26" i="7"/>
  <c r="C26" i="7"/>
  <c r="F24" i="7"/>
  <c r="F19" i="7"/>
  <c r="D19" i="7"/>
  <c r="C19" i="7"/>
  <c r="F15" i="7"/>
  <c r="C15" i="7"/>
  <c r="F13" i="7"/>
  <c r="D13" i="7"/>
  <c r="C13" i="7"/>
  <c r="F12" i="7"/>
  <c r="F10" i="7" s="1"/>
  <c r="F9" i="7" s="1"/>
  <c r="F4" i="7" s="1"/>
  <c r="D12" i="7"/>
  <c r="C12" i="7"/>
  <c r="D10" i="7"/>
  <c r="D9" i="7"/>
  <c r="F5" i="7"/>
  <c r="D5" i="7"/>
  <c r="C5" i="7"/>
  <c r="I88" i="6"/>
  <c r="H88" i="6"/>
  <c r="G88" i="6"/>
  <c r="F88" i="6"/>
  <c r="D87" i="6"/>
  <c r="E80" i="6"/>
  <c r="D80" i="6"/>
  <c r="C80" i="6"/>
  <c r="D75" i="6"/>
  <c r="E59" i="6"/>
  <c r="D59" i="6"/>
  <c r="C59" i="6"/>
  <c r="E55" i="6"/>
  <c r="D55" i="6"/>
  <c r="C55" i="6"/>
  <c r="E51" i="6"/>
  <c r="D51" i="6"/>
  <c r="C51" i="6"/>
  <c r="E48" i="6"/>
  <c r="D48" i="6"/>
  <c r="C48" i="6"/>
  <c r="E44" i="6"/>
  <c r="D44" i="6"/>
  <c r="C44" i="6"/>
  <c r="E43" i="6"/>
  <c r="E42" i="6"/>
  <c r="D42" i="6"/>
  <c r="E40" i="6"/>
  <c r="C40" i="6"/>
  <c r="E39" i="6"/>
  <c r="D39" i="6"/>
  <c r="C39" i="6"/>
  <c r="D36" i="6"/>
  <c r="C36" i="6"/>
  <c r="D29" i="6"/>
  <c r="C29" i="6"/>
  <c r="D27" i="6"/>
  <c r="C27" i="6"/>
  <c r="E26" i="6"/>
  <c r="D24" i="6"/>
  <c r="E53" i="5"/>
  <c r="D53" i="5"/>
  <c r="C53" i="5"/>
  <c r="E43" i="5"/>
  <c r="D43" i="5"/>
  <c r="C43" i="5"/>
  <c r="D41" i="5"/>
  <c r="C41" i="5"/>
  <c r="E34" i="5"/>
  <c r="D34" i="5"/>
  <c r="D33" i="5" s="1"/>
  <c r="C34" i="5"/>
  <c r="C33" i="5" s="1"/>
  <c r="D31" i="5"/>
  <c r="D43" i="6" s="1"/>
  <c r="D41" i="6" s="1"/>
  <c r="C31" i="5"/>
  <c r="C43" i="6" s="1"/>
  <c r="C41" i="6" s="1"/>
  <c r="E29" i="5"/>
  <c r="C29" i="5"/>
  <c r="E28" i="5"/>
  <c r="E27" i="5" s="1"/>
  <c r="C28" i="5"/>
  <c r="C27" i="5" s="1"/>
  <c r="D27" i="5"/>
  <c r="E26" i="5"/>
  <c r="D26" i="5"/>
  <c r="D40" i="6" s="1"/>
  <c r="C26" i="5"/>
  <c r="E23" i="5"/>
  <c r="D23" i="5"/>
  <c r="C23" i="5"/>
  <c r="E21" i="5"/>
  <c r="E25" i="6" s="1"/>
  <c r="I12" i="5"/>
  <c r="F167" i="4"/>
  <c r="F161" i="4"/>
  <c r="D161" i="4"/>
  <c r="H124" i="4"/>
  <c r="F114" i="4"/>
  <c r="E114" i="4"/>
  <c r="F94" i="4"/>
  <c r="F76" i="4"/>
  <c r="E76" i="4"/>
  <c r="D76" i="4"/>
  <c r="F74" i="4"/>
  <c r="F69" i="4" s="1"/>
  <c r="E74" i="4"/>
  <c r="E69" i="4" s="1"/>
  <c r="D74" i="4"/>
  <c r="D69" i="4" s="1"/>
  <c r="F73" i="4"/>
  <c r="J66" i="4"/>
  <c r="A62" i="4"/>
  <c r="A61" i="4"/>
  <c r="A53" i="4"/>
  <c r="A52" i="4"/>
  <c r="M44" i="4"/>
  <c r="L44" i="4"/>
  <c r="F27" i="4"/>
  <c r="E27" i="4"/>
  <c r="D27" i="4"/>
  <c r="M25" i="4"/>
  <c r="L25" i="4"/>
  <c r="M14" i="4"/>
  <c r="M12" i="4"/>
  <c r="L12" i="4"/>
  <c r="F11" i="4"/>
  <c r="F13" i="4" s="1"/>
  <c r="F12" i="4" s="1"/>
  <c r="E11" i="4"/>
  <c r="E13" i="4" s="1"/>
  <c r="D11" i="4"/>
  <c r="M9" i="4"/>
  <c r="M8" i="4"/>
  <c r="D22" i="5" s="1"/>
  <c r="F8" i="4"/>
  <c r="F150" i="4" s="1"/>
  <c r="E8" i="4"/>
  <c r="E150" i="4" s="1"/>
  <c r="D8" i="4"/>
  <c r="D97" i="4" s="1"/>
  <c r="L7" i="4"/>
  <c r="L8" i="4" s="1"/>
  <c r="E7" i="4"/>
  <c r="D7" i="4"/>
  <c r="E16" i="3"/>
  <c r="E15" i="3" s="1"/>
  <c r="E12" i="3" s="1"/>
  <c r="D16" i="3"/>
  <c r="F10" i="2"/>
  <c r="E10" i="2"/>
  <c r="E8" i="2"/>
  <c r="E9" i="2" s="1"/>
  <c r="F17" i="1"/>
  <c r="C11" i="1"/>
  <c r="F10" i="1"/>
  <c r="C9" i="1"/>
  <c r="C8" i="1"/>
  <c r="E41" i="6" l="1"/>
  <c r="C45" i="5"/>
  <c r="B109" i="23"/>
  <c r="B112" i="23" s="1"/>
  <c r="B115" i="23" s="1"/>
  <c r="B118" i="23" s="1"/>
  <c r="B121" i="23" s="1"/>
  <c r="B124" i="23" s="1"/>
  <c r="B127" i="23" s="1"/>
  <c r="B154" i="23" s="1"/>
  <c r="B157" i="23" s="1"/>
  <c r="B160" i="23" s="1"/>
  <c r="B163" i="23" s="1"/>
  <c r="B166" i="23" s="1"/>
  <c r="B169" i="23" s="1"/>
  <c r="B172" i="23" s="1"/>
  <c r="B175" i="23" s="1"/>
  <c r="B178" i="23" s="1"/>
  <c r="B181" i="23" s="1"/>
  <c r="B184" i="23" s="1"/>
  <c r="B187" i="23" s="1"/>
  <c r="B190" i="23" s="1"/>
  <c r="B193" i="23" s="1"/>
  <c r="B196" i="23" s="1"/>
  <c r="B199" i="23" s="1"/>
  <c r="B202" i="23" s="1"/>
  <c r="B205" i="23" s="1"/>
  <c r="B208" i="23" s="1"/>
  <c r="B211" i="23" s="1"/>
  <c r="B214" i="23" s="1"/>
  <c r="B217" i="23" s="1"/>
  <c r="B220" i="23" s="1"/>
  <c r="B223" i="23" s="1"/>
  <c r="B226" i="23" s="1"/>
  <c r="B229" i="23" s="1"/>
  <c r="B232" i="23" s="1"/>
  <c r="B235" i="23" s="1"/>
  <c r="B238" i="23" s="1"/>
  <c r="B241" i="23" s="1"/>
  <c r="B244" i="23" s="1"/>
  <c r="B247" i="23" s="1"/>
  <c r="B250" i="23" s="1"/>
  <c r="B253" i="23" s="1"/>
  <c r="B256" i="23" s="1"/>
  <c r="B259" i="23" s="1"/>
  <c r="B262" i="23" s="1"/>
  <c r="B265" i="23" s="1"/>
  <c r="B268" i="23" s="1"/>
  <c r="B271" i="23" s="1"/>
  <c r="B274" i="23" s="1"/>
  <c r="B277" i="23" s="1"/>
  <c r="B280" i="23" s="1"/>
  <c r="B283" i="23" s="1"/>
  <c r="B286" i="23" s="1"/>
  <c r="B289" i="23" s="1"/>
  <c r="B292" i="23" s="1"/>
  <c r="B295" i="23" s="1"/>
  <c r="B298" i="23" s="1"/>
  <c r="B301" i="23" s="1"/>
  <c r="B304" i="23" s="1"/>
  <c r="B307" i="23" s="1"/>
  <c r="B310" i="23" s="1"/>
  <c r="B313" i="23" s="1"/>
  <c r="B316" i="23" s="1"/>
  <c r="B319" i="23" s="1"/>
  <c r="B322" i="23" s="1"/>
  <c r="B325" i="23" s="1"/>
  <c r="B328" i="23" s="1"/>
  <c r="B331" i="23" s="1"/>
  <c r="B334" i="23" s="1"/>
  <c r="B337" i="23" s="1"/>
  <c r="B340" i="23" s="1"/>
  <c r="B343" i="23" s="1"/>
  <c r="B346" i="23" s="1"/>
  <c r="B349" i="23" s="1"/>
  <c r="B352" i="23" s="1"/>
  <c r="B355" i="23" s="1"/>
  <c r="B358" i="23" s="1"/>
  <c r="B361" i="23" s="1"/>
  <c r="B364" i="23" s="1"/>
  <c r="B367" i="23" s="1"/>
  <c r="B370" i="23" s="1"/>
  <c r="B373" i="23" s="1"/>
  <c r="B376" i="23" s="1"/>
  <c r="B379" i="23" s="1"/>
  <c r="B382" i="23" s="1"/>
  <c r="B385" i="23" s="1"/>
  <c r="B388" i="23" s="1"/>
  <c r="B391" i="23" s="1"/>
  <c r="B394" i="23" s="1"/>
  <c r="B397" i="23" s="1"/>
  <c r="B400" i="23" s="1"/>
  <c r="B403" i="23" s="1"/>
  <c r="B406" i="23" s="1"/>
  <c r="B409" i="23" s="1"/>
  <c r="B412" i="23" s="1"/>
  <c r="B415" i="23" s="1"/>
  <c r="B418" i="23" s="1"/>
  <c r="B421" i="23" s="1"/>
  <c r="B424" i="23" s="1"/>
  <c r="B427" i="23" s="1"/>
  <c r="B430" i="23" s="1"/>
  <c r="B433" i="23" s="1"/>
  <c r="B436" i="23" s="1"/>
  <c r="B439" i="23" s="1"/>
  <c r="B442" i="23" s="1"/>
  <c r="B445" i="23" s="1"/>
  <c r="B448" i="23" s="1"/>
  <c r="B451" i="23" s="1"/>
  <c r="B454" i="23" s="1"/>
  <c r="B457" i="23" s="1"/>
  <c r="B460" i="23" s="1"/>
  <c r="B463" i="23" s="1"/>
  <c r="B466" i="23" s="1"/>
  <c r="B469" i="23" s="1"/>
  <c r="B472" i="23" s="1"/>
  <c r="B475" i="23" s="1"/>
  <c r="B478" i="23" s="1"/>
  <c r="B481" i="23" s="1"/>
  <c r="B484" i="23" s="1"/>
  <c r="B487" i="23" s="1"/>
  <c r="B490" i="23" s="1"/>
  <c r="B493" i="23" s="1"/>
  <c r="B496" i="23" s="1"/>
  <c r="B499" i="23" s="1"/>
  <c r="B502" i="23" s="1"/>
  <c r="B505" i="23" s="1"/>
  <c r="B508" i="23" s="1"/>
  <c r="B511" i="23" s="1"/>
  <c r="B514" i="23" s="1"/>
  <c r="B517" i="23" s="1"/>
  <c r="B520" i="23" s="1"/>
  <c r="B523" i="23" s="1"/>
  <c r="B526" i="23" s="1"/>
  <c r="B529" i="23" s="1"/>
  <c r="B532" i="23" s="1"/>
  <c r="B535" i="23" s="1"/>
  <c r="B538" i="23" s="1"/>
  <c r="B541" i="23" s="1"/>
  <c r="B544" i="23" s="1"/>
  <c r="B547" i="23" s="1"/>
  <c r="B550" i="23" s="1"/>
  <c r="B553" i="23" s="1"/>
  <c r="B556" i="23" s="1"/>
  <c r="B559" i="23" s="1"/>
  <c r="B110" i="23"/>
  <c r="B113" i="23" s="1"/>
  <c r="B116" i="23" s="1"/>
  <c r="B119" i="23" s="1"/>
  <c r="B122" i="23" s="1"/>
  <c r="B125" i="23" s="1"/>
  <c r="B128" i="23" s="1"/>
  <c r="B155" i="23" s="1"/>
  <c r="B158" i="23" s="1"/>
  <c r="B161" i="23" s="1"/>
  <c r="B164" i="23" s="1"/>
  <c r="B167" i="23" s="1"/>
  <c r="B170" i="23" s="1"/>
  <c r="B173" i="23" s="1"/>
  <c r="B176" i="23" s="1"/>
  <c r="B179" i="23" s="1"/>
  <c r="B182" i="23" s="1"/>
  <c r="B185" i="23" s="1"/>
  <c r="B188" i="23" s="1"/>
  <c r="B191" i="23" s="1"/>
  <c r="B194" i="23" s="1"/>
  <c r="B197" i="23" s="1"/>
  <c r="B200" i="23" s="1"/>
  <c r="B203" i="23" s="1"/>
  <c r="B206" i="23" s="1"/>
  <c r="B209" i="23" s="1"/>
  <c r="B212" i="23" s="1"/>
  <c r="B215" i="23" s="1"/>
  <c r="B218" i="23" s="1"/>
  <c r="B221" i="23" s="1"/>
  <c r="B224" i="23" s="1"/>
  <c r="B227" i="23" s="1"/>
  <c r="B230" i="23" s="1"/>
  <c r="B233" i="23" s="1"/>
  <c r="B236" i="23" s="1"/>
  <c r="B239" i="23" s="1"/>
  <c r="B242" i="23" s="1"/>
  <c r="B245" i="23" s="1"/>
  <c r="B248" i="23" s="1"/>
  <c r="B251" i="23" s="1"/>
  <c r="B254" i="23" s="1"/>
  <c r="B257" i="23" s="1"/>
  <c r="B260" i="23" s="1"/>
  <c r="B263" i="23" s="1"/>
  <c r="B266" i="23" s="1"/>
  <c r="B269" i="23" s="1"/>
  <c r="B272" i="23" s="1"/>
  <c r="B275" i="23" s="1"/>
  <c r="B278" i="23" s="1"/>
  <c r="B281" i="23" s="1"/>
  <c r="B284" i="23" s="1"/>
  <c r="B287" i="23" s="1"/>
  <c r="B290" i="23" s="1"/>
  <c r="B293" i="23" s="1"/>
  <c r="B296" i="23" s="1"/>
  <c r="B299" i="23" s="1"/>
  <c r="B302" i="23" s="1"/>
  <c r="B305" i="23" s="1"/>
  <c r="B308" i="23" s="1"/>
  <c r="B311" i="23" s="1"/>
  <c r="B314" i="23" s="1"/>
  <c r="B317" i="23" s="1"/>
  <c r="B320" i="23" s="1"/>
  <c r="B323" i="23" s="1"/>
  <c r="B326" i="23" s="1"/>
  <c r="B329" i="23" s="1"/>
  <c r="B332" i="23" s="1"/>
  <c r="B335" i="23" s="1"/>
  <c r="B338" i="23" s="1"/>
  <c r="B341" i="23" s="1"/>
  <c r="B344" i="23" s="1"/>
  <c r="B347" i="23" s="1"/>
  <c r="B350" i="23" s="1"/>
  <c r="B353" i="23" s="1"/>
  <c r="B356" i="23" s="1"/>
  <c r="B359" i="23" s="1"/>
  <c r="B362" i="23" s="1"/>
  <c r="B365" i="23" s="1"/>
  <c r="B368" i="23" s="1"/>
  <c r="B371" i="23" s="1"/>
  <c r="B374" i="23" s="1"/>
  <c r="B377" i="23" s="1"/>
  <c r="B380" i="23" s="1"/>
  <c r="B383" i="23" s="1"/>
  <c r="B386" i="23" s="1"/>
  <c r="B389" i="23" s="1"/>
  <c r="B392" i="23" s="1"/>
  <c r="B395" i="23" s="1"/>
  <c r="B398" i="23" s="1"/>
  <c r="B401" i="23" s="1"/>
  <c r="B404" i="23" s="1"/>
  <c r="B407" i="23" s="1"/>
  <c r="B410" i="23" s="1"/>
  <c r="B413" i="23" s="1"/>
  <c r="B416" i="23" s="1"/>
  <c r="B419" i="23" s="1"/>
  <c r="B422" i="23" s="1"/>
  <c r="B425" i="23" s="1"/>
  <c r="B428" i="23" s="1"/>
  <c r="B431" i="23" s="1"/>
  <c r="B434" i="23" s="1"/>
  <c r="B437" i="23" s="1"/>
  <c r="B440" i="23" s="1"/>
  <c r="B443" i="23" s="1"/>
  <c r="B446" i="23" s="1"/>
  <c r="B449" i="23" s="1"/>
  <c r="B452" i="23" s="1"/>
  <c r="B455" i="23" s="1"/>
  <c r="B458" i="23" s="1"/>
  <c r="B461" i="23" s="1"/>
  <c r="B464" i="23" s="1"/>
  <c r="B467" i="23" s="1"/>
  <c r="B470" i="23" s="1"/>
  <c r="B473" i="23" s="1"/>
  <c r="B476" i="23" s="1"/>
  <c r="B479" i="23" s="1"/>
  <c r="B482" i="23" s="1"/>
  <c r="B485" i="23" s="1"/>
  <c r="B488" i="23" s="1"/>
  <c r="B491" i="23" s="1"/>
  <c r="B494" i="23" s="1"/>
  <c r="B497" i="23" s="1"/>
  <c r="B500" i="23" s="1"/>
  <c r="B503" i="23" s="1"/>
  <c r="B506" i="23" s="1"/>
  <c r="B509" i="23" s="1"/>
  <c r="B512" i="23" s="1"/>
  <c r="B515" i="23" s="1"/>
  <c r="B518" i="23" s="1"/>
  <c r="B521" i="23" s="1"/>
  <c r="B524" i="23" s="1"/>
  <c r="B527" i="23" s="1"/>
  <c r="B530" i="23" s="1"/>
  <c r="B533" i="23" s="1"/>
  <c r="B536" i="23" s="1"/>
  <c r="B539" i="23" s="1"/>
  <c r="B542" i="23" s="1"/>
  <c r="B545" i="23" s="1"/>
  <c r="B548" i="23" s="1"/>
  <c r="B551" i="23" s="1"/>
  <c r="B554" i="23" s="1"/>
  <c r="B557" i="23" s="1"/>
  <c r="B560" i="23" s="1"/>
  <c r="E72" i="4"/>
  <c r="D29" i="5"/>
  <c r="M13" i="16"/>
  <c r="F17" i="4"/>
  <c r="F17" i="16"/>
  <c r="F16" i="16" s="1"/>
  <c r="F19" i="16" s="1"/>
  <c r="I77" i="16"/>
  <c r="D7" i="8"/>
  <c r="E6" i="3"/>
  <c r="E9" i="3" s="1"/>
  <c r="E10" i="3" s="1"/>
  <c r="M13" i="4"/>
  <c r="M7" i="4"/>
  <c r="D21" i="5" s="1"/>
  <c r="D25" i="6" s="1"/>
  <c r="D63" i="6" s="1"/>
  <c r="F97" i="4"/>
  <c r="F92" i="4" s="1"/>
  <c r="F99" i="4" s="1"/>
  <c r="L13" i="16"/>
  <c r="L26" i="4"/>
  <c r="D72" i="4"/>
  <c r="L27" i="4" s="1"/>
  <c r="D45" i="5"/>
  <c r="D37" i="6"/>
  <c r="D38" i="6" s="1"/>
  <c r="D35" i="6" s="1"/>
  <c r="D34" i="6" s="1"/>
  <c r="D33" i="6" s="1"/>
  <c r="D17" i="16"/>
  <c r="D16" i="16" s="1"/>
  <c r="D19" i="16" s="1"/>
  <c r="C25" i="5"/>
  <c r="D21" i="16"/>
  <c r="E63" i="6"/>
  <c r="F21" i="16"/>
  <c r="M18" i="16" s="1"/>
  <c r="C21" i="5"/>
  <c r="C22" i="5" s="1"/>
  <c r="C46" i="5" s="1"/>
  <c r="C47" i="5" s="1"/>
  <c r="D46" i="4" s="1"/>
  <c r="E21" i="3"/>
  <c r="D6" i="3"/>
  <c r="D9" i="3" s="1"/>
  <c r="E37" i="6"/>
  <c r="E38" i="6" s="1"/>
  <c r="F72" i="4"/>
  <c r="M27" i="4" s="1"/>
  <c r="M26" i="4"/>
  <c r="D26" i="6"/>
  <c r="E12" i="4"/>
  <c r="D6" i="8"/>
  <c r="F42" i="4"/>
  <c r="F40" i="4"/>
  <c r="D20" i="11"/>
  <c r="C7" i="8"/>
  <c r="D153" i="16"/>
  <c r="D42" i="11"/>
  <c r="D42" i="16"/>
  <c r="D40" i="16"/>
  <c r="M26" i="16"/>
  <c r="F73" i="16"/>
  <c r="M27" i="16" s="1"/>
  <c r="F16" i="4"/>
  <c r="D150" i="4"/>
  <c r="D25" i="5"/>
  <c r="D24" i="5" s="1"/>
  <c r="D46" i="5" s="1"/>
  <c r="C10" i="7"/>
  <c r="C9" i="7" s="1"/>
  <c r="C4" i="7" s="1"/>
  <c r="D73" i="16"/>
  <c r="L27" i="16" s="1"/>
  <c r="D17" i="4"/>
  <c r="D92" i="4" s="1"/>
  <c r="D99" i="4" s="1"/>
  <c r="J74" i="4"/>
  <c r="E36" i="6"/>
  <c r="F27" i="7"/>
  <c r="E17" i="4"/>
  <c r="E16" i="4" s="1"/>
  <c r="E19" i="4" s="1"/>
  <c r="E21" i="4" s="1"/>
  <c r="E22" i="4" s="1"/>
  <c r="E25" i="5"/>
  <c r="E24" i="5" s="1"/>
  <c r="E46" i="5" s="1"/>
  <c r="E58" i="5" s="1"/>
  <c r="E59" i="5" s="1"/>
  <c r="C25" i="6"/>
  <c r="C37" i="6"/>
  <c r="C38" i="6" s="1"/>
  <c r="C35" i="6" s="1"/>
  <c r="C34" i="6" s="1"/>
  <c r="C33" i="6" s="1"/>
  <c r="F12" i="16"/>
  <c r="I76" i="4"/>
  <c r="L13" i="4"/>
  <c r="D4" i="7"/>
  <c r="J4" i="7" s="1"/>
  <c r="E42" i="16"/>
  <c r="D98" i="16"/>
  <c r="F98" i="16"/>
  <c r="E17" i="16"/>
  <c r="E16" i="16" s="1"/>
  <c r="E19" i="16" s="1"/>
  <c r="E21" i="16"/>
  <c r="E22" i="16" s="1"/>
  <c r="E110" i="16" s="1"/>
  <c r="E107" i="16" s="1"/>
  <c r="D125" i="16" l="1"/>
  <c r="E24" i="3"/>
  <c r="P58" i="16" s="1"/>
  <c r="E22" i="3"/>
  <c r="P58" i="4" s="1"/>
  <c r="F93" i="16"/>
  <c r="F100" i="16" s="1"/>
  <c r="E20" i="3"/>
  <c r="P57" i="16" s="1"/>
  <c r="F125" i="16"/>
  <c r="E23" i="16"/>
  <c r="E39" i="16" s="1"/>
  <c r="F153" i="16"/>
  <c r="G63" i="6"/>
  <c r="H63" i="6" s="1"/>
  <c r="I63" i="6" s="1"/>
  <c r="C58" i="5"/>
  <c r="C59" i="5" s="1"/>
  <c r="C61" i="5" s="1"/>
  <c r="C62" i="5" s="1"/>
  <c r="D22" i="16"/>
  <c r="L18" i="16"/>
  <c r="D30" i="6"/>
  <c r="D32" i="6" s="1"/>
  <c r="D47" i="16"/>
  <c r="F22" i="16"/>
  <c r="D53" i="6"/>
  <c r="D52" i="6" s="1"/>
  <c r="D28" i="6" s="1"/>
  <c r="D54" i="6" s="1"/>
  <c r="D61" i="6" s="1"/>
  <c r="D93" i="16"/>
  <c r="D100" i="16" s="1"/>
  <c r="D16" i="4"/>
  <c r="D19" i="4" s="1"/>
  <c r="D21" i="4" s="1"/>
  <c r="L18" i="4" s="1"/>
  <c r="D10" i="3"/>
  <c r="D20" i="3"/>
  <c r="D47" i="5"/>
  <c r="D58" i="5"/>
  <c r="D59" i="5" s="1"/>
  <c r="E108" i="4"/>
  <c r="E106" i="4" s="1"/>
  <c r="E23" i="4"/>
  <c r="E61" i="5"/>
  <c r="E62" i="5" s="1"/>
  <c r="F40" i="16"/>
  <c r="F42" i="16"/>
  <c r="C53" i="6"/>
  <c r="C52" i="6" s="1"/>
  <c r="C28" i="6" s="1"/>
  <c r="C54" i="6" s="1"/>
  <c r="C57" i="6" s="1"/>
  <c r="F46" i="7"/>
  <c r="F47" i="7" s="1"/>
  <c r="F28" i="7"/>
  <c r="D40" i="4"/>
  <c r="C6" i="8"/>
  <c r="D42" i="4"/>
  <c r="D21" i="3"/>
  <c r="D22" i="3" s="1"/>
  <c r="P59" i="16"/>
  <c r="E30" i="6"/>
  <c r="E35" i="6"/>
  <c r="E34" i="6" s="1"/>
  <c r="E33" i="6" s="1"/>
  <c r="E53" i="6"/>
  <c r="C27" i="7"/>
  <c r="C33" i="7"/>
  <c r="C30" i="6"/>
  <c r="E42" i="4"/>
  <c r="E40" i="4"/>
  <c r="D59" i="4"/>
  <c r="M58" i="4" s="1"/>
  <c r="L19" i="4"/>
  <c r="C63" i="6"/>
  <c r="C26" i="6"/>
  <c r="E48" i="4"/>
  <c r="E151" i="4"/>
  <c r="E123" i="4"/>
  <c r="D24" i="3"/>
  <c r="D47" i="4"/>
  <c r="D27" i="7"/>
  <c r="D48" i="4"/>
  <c r="E114" i="16"/>
  <c r="E118" i="16" s="1"/>
  <c r="E153" i="16"/>
  <c r="E125" i="16"/>
  <c r="F19" i="4"/>
  <c r="F21" i="4" s="1"/>
  <c r="F151" i="4"/>
  <c r="F123" i="4"/>
  <c r="E47" i="4"/>
  <c r="P57" i="4" l="1"/>
  <c r="P56" i="4"/>
  <c r="E25" i="16"/>
  <c r="D31" i="6"/>
  <c r="D123" i="4"/>
  <c r="D151" i="4"/>
  <c r="D22" i="4"/>
  <c r="D108" i="4" s="1"/>
  <c r="D106" i="4" s="1"/>
  <c r="F110" i="16"/>
  <c r="F107" i="16" s="1"/>
  <c r="F23" i="16"/>
  <c r="D57" i="6"/>
  <c r="G57" i="6" s="1"/>
  <c r="D49" i="16"/>
  <c r="E48" i="16"/>
  <c r="D48" i="16"/>
  <c r="D60" i="16"/>
  <c r="M59" i="16" s="1"/>
  <c r="L19" i="16"/>
  <c r="D110" i="16"/>
  <c r="D107" i="16" s="1"/>
  <c r="D23" i="16"/>
  <c r="E112" i="16"/>
  <c r="L21" i="4"/>
  <c r="L20" i="4" s="1"/>
  <c r="C32" i="6"/>
  <c r="C31" i="6"/>
  <c r="D23" i="4"/>
  <c r="C29" i="7"/>
  <c r="C31" i="7" s="1"/>
  <c r="C28" i="7"/>
  <c r="C46" i="7"/>
  <c r="C47" i="7" s="1"/>
  <c r="D65" i="6"/>
  <c r="D66" i="6" s="1"/>
  <c r="D62" i="6"/>
  <c r="D85" i="6"/>
  <c r="D86" i="6" s="1"/>
  <c r="F49" i="7"/>
  <c r="F50" i="7"/>
  <c r="E39" i="4"/>
  <c r="E51" i="4" s="1"/>
  <c r="E25" i="4"/>
  <c r="O58" i="16"/>
  <c r="O57" i="4"/>
  <c r="C61" i="6"/>
  <c r="O57" i="16"/>
  <c r="O56" i="4"/>
  <c r="E116" i="4"/>
  <c r="D46" i="7"/>
  <c r="D47" i="7" s="1"/>
  <c r="D29" i="7"/>
  <c r="D31" i="7" s="1"/>
  <c r="D28" i="7"/>
  <c r="E32" i="6"/>
  <c r="E31" i="6"/>
  <c r="O59" i="16"/>
  <c r="O58" i="4"/>
  <c r="Q58" i="4" s="1"/>
  <c r="D61" i="5"/>
  <c r="D62" i="5" s="1"/>
  <c r="M18" i="4"/>
  <c r="F22" i="4"/>
  <c r="E52" i="6"/>
  <c r="E28" i="6" s="1"/>
  <c r="E54" i="6" s="1"/>
  <c r="E47" i="16"/>
  <c r="F46" i="4"/>
  <c r="F47" i="16"/>
  <c r="E46" i="4"/>
  <c r="E59" i="4" s="1"/>
  <c r="C23" i="11"/>
  <c r="B23" i="11"/>
  <c r="D114" i="16" l="1"/>
  <c r="D118" i="16" s="1"/>
  <c r="D112" i="16"/>
  <c r="L21" i="16"/>
  <c r="L20" i="16" s="1"/>
  <c r="X51" i="16"/>
  <c r="X52" i="16" s="1"/>
  <c r="M40" i="16"/>
  <c r="F25" i="16"/>
  <c r="F39" i="16"/>
  <c r="F114" i="16"/>
  <c r="F112" i="16"/>
  <c r="F118" i="16"/>
  <c r="Q59" i="16"/>
  <c r="L40" i="16"/>
  <c r="D39" i="16"/>
  <c r="D51" i="16" s="1"/>
  <c r="D25" i="16"/>
  <c r="E57" i="6"/>
  <c r="E61" i="6"/>
  <c r="E142" i="4"/>
  <c r="E60" i="4"/>
  <c r="E149" i="4" s="1"/>
  <c r="E147" i="4" s="1"/>
  <c r="F60" i="16"/>
  <c r="N59" i="16" s="1"/>
  <c r="M19" i="16"/>
  <c r="F49" i="16"/>
  <c r="F48" i="16"/>
  <c r="Z51" i="16" s="1"/>
  <c r="Z52" i="16" s="1"/>
  <c r="B45" i="11"/>
  <c r="F59" i="4"/>
  <c r="N58" i="4" s="1"/>
  <c r="M19" i="4"/>
  <c r="F48" i="4"/>
  <c r="F47" i="4"/>
  <c r="L40" i="4"/>
  <c r="D39" i="4"/>
  <c r="D25" i="4"/>
  <c r="C49" i="7"/>
  <c r="C50" i="7" s="1"/>
  <c r="E60" i="16"/>
  <c r="E49" i="16"/>
  <c r="D112" i="4"/>
  <c r="D116" i="4" s="1"/>
  <c r="C62" i="6"/>
  <c r="C65" i="6"/>
  <c r="C66" i="6" s="1"/>
  <c r="C85" i="6"/>
  <c r="C86" i="6" s="1"/>
  <c r="D23" i="11"/>
  <c r="E52" i="4"/>
  <c r="E61" i="4" s="1"/>
  <c r="F108" i="4"/>
  <c r="F106" i="4" s="1"/>
  <c r="F23" i="4"/>
  <c r="D88" i="6"/>
  <c r="D89" i="6" s="1"/>
  <c r="E54" i="4"/>
  <c r="E64" i="4" s="1"/>
  <c r="E53" i="4"/>
  <c r="E62" i="4" s="1"/>
  <c r="E143" i="4"/>
  <c r="E125" i="4"/>
  <c r="E122" i="4" s="1"/>
  <c r="E55" i="4"/>
  <c r="E66" i="4"/>
  <c r="E68" i="4" s="1"/>
  <c r="E57" i="4"/>
  <c r="D49" i="7"/>
  <c r="D50" i="7" s="1"/>
  <c r="B40" i="11"/>
  <c r="D70" i="6"/>
  <c r="D71" i="6" s="1"/>
  <c r="D72" i="6" s="1"/>
  <c r="D74" i="6" s="1"/>
  <c r="D53" i="16" l="1"/>
  <c r="D62" i="16" s="1"/>
  <c r="M56" i="16" s="1"/>
  <c r="Q56" i="16" s="1"/>
  <c r="D145" i="16"/>
  <c r="D56" i="16"/>
  <c r="D127" i="16"/>
  <c r="D124" i="16" s="1"/>
  <c r="D55" i="16"/>
  <c r="L22" i="16"/>
  <c r="D54" i="16"/>
  <c r="D63" i="16" s="1"/>
  <c r="D67" i="16"/>
  <c r="D58" i="16"/>
  <c r="M60" i="16" s="1"/>
  <c r="Q60" i="16" s="1"/>
  <c r="D52" i="16"/>
  <c r="D110" i="4"/>
  <c r="D57" i="4"/>
  <c r="M59" i="4" s="1"/>
  <c r="D143" i="4"/>
  <c r="D125" i="4"/>
  <c r="D122" i="4" s="1"/>
  <c r="D55" i="4"/>
  <c r="D54" i="4"/>
  <c r="D66" i="4"/>
  <c r="D53" i="4"/>
  <c r="D62" i="4" s="1"/>
  <c r="L22" i="4"/>
  <c r="D45" i="11"/>
  <c r="B26" i="11"/>
  <c r="D26" i="11" s="1"/>
  <c r="C45" i="11"/>
  <c r="C26" i="11" s="1"/>
  <c r="Y51" i="16"/>
  <c r="Y52" i="16" s="1"/>
  <c r="E51" i="16"/>
  <c r="F51" i="16"/>
  <c r="M21" i="16"/>
  <c r="M20" i="16" s="1"/>
  <c r="R59" i="16"/>
  <c r="S59" i="16" s="1"/>
  <c r="L59" i="16"/>
  <c r="E138" i="4"/>
  <c r="D76" i="6"/>
  <c r="D77" i="6" s="1"/>
  <c r="M21" i="4"/>
  <c r="M20" i="4" s="1"/>
  <c r="B39" i="11"/>
  <c r="C70" i="6"/>
  <c r="C71" i="6" s="1"/>
  <c r="C72" i="6" s="1"/>
  <c r="C74" i="6" s="1"/>
  <c r="F39" i="4"/>
  <c r="F50" i="4" s="1"/>
  <c r="F25" i="4"/>
  <c r="M40" i="4"/>
  <c r="R58" i="4"/>
  <c r="S58" i="4" s="1"/>
  <c r="L58" i="4"/>
  <c r="C40" i="11"/>
  <c r="D40" i="11" s="1"/>
  <c r="C88" i="6"/>
  <c r="C89" i="6"/>
  <c r="F112" i="4"/>
  <c r="F110" i="4" s="1"/>
  <c r="D52" i="4"/>
  <c r="D61" i="4" s="1"/>
  <c r="E65" i="6"/>
  <c r="E66" i="6" s="1"/>
  <c r="E62" i="6"/>
  <c r="E70" i="6" s="1"/>
  <c r="E71" i="6" s="1"/>
  <c r="E72" i="6" s="1"/>
  <c r="E74" i="6" s="1"/>
  <c r="E85" i="6"/>
  <c r="E86" i="6" s="1"/>
  <c r="E63" i="4"/>
  <c r="E58" i="4"/>
  <c r="E128" i="4"/>
  <c r="E127" i="4" s="1"/>
  <c r="E121" i="4" s="1"/>
  <c r="E120" i="4" s="1"/>
  <c r="E134" i="4" s="1"/>
  <c r="D51" i="4"/>
  <c r="L47" i="16" l="1"/>
  <c r="L42" i="16"/>
  <c r="D65" i="16"/>
  <c r="L50" i="16" s="1"/>
  <c r="L41" i="16"/>
  <c r="L46" i="16" s="1"/>
  <c r="D144" i="16"/>
  <c r="D140" i="16" s="1"/>
  <c r="D61" i="16"/>
  <c r="D151" i="16" s="1"/>
  <c r="D149" i="16" s="1"/>
  <c r="G52" i="16"/>
  <c r="L23" i="16"/>
  <c r="D69" i="16"/>
  <c r="M57" i="16"/>
  <c r="Q57" i="16" s="1"/>
  <c r="L48" i="16"/>
  <c r="D64" i="16"/>
  <c r="L49" i="16" s="1"/>
  <c r="D59" i="16"/>
  <c r="M58" i="16" s="1"/>
  <c r="Q58" i="16" s="1"/>
  <c r="D130" i="16"/>
  <c r="D129" i="16" s="1"/>
  <c r="D123" i="16" s="1"/>
  <c r="D122" i="16" s="1"/>
  <c r="D136" i="16" s="1"/>
  <c r="L43" i="16"/>
  <c r="F125" i="4"/>
  <c r="F122" i="4" s="1"/>
  <c r="F66" i="4"/>
  <c r="F57" i="4"/>
  <c r="N59" i="4" s="1"/>
  <c r="F55" i="4"/>
  <c r="F54" i="4"/>
  <c r="F143" i="4"/>
  <c r="F53" i="4"/>
  <c r="F62" i="4" s="1"/>
  <c r="M22" i="4"/>
  <c r="F51" i="4"/>
  <c r="L46" i="4"/>
  <c r="M55" i="4"/>
  <c r="M56" i="4"/>
  <c r="L47" i="4"/>
  <c r="E88" i="6"/>
  <c r="E89" i="6" s="1"/>
  <c r="L23" i="4"/>
  <c r="D68" i="4"/>
  <c r="L42" i="4"/>
  <c r="D64" i="4"/>
  <c r="L49" i="4" s="1"/>
  <c r="F127" i="16"/>
  <c r="F124" i="16" s="1"/>
  <c r="F55" i="16"/>
  <c r="F67" i="16"/>
  <c r="F58" i="16"/>
  <c r="N60" i="16" s="1"/>
  <c r="F145" i="16"/>
  <c r="F56" i="16"/>
  <c r="F54" i="16"/>
  <c r="F63" i="16" s="1"/>
  <c r="M22" i="16"/>
  <c r="F52" i="16"/>
  <c r="F53" i="16"/>
  <c r="F62" i="16" s="1"/>
  <c r="L43" i="4"/>
  <c r="D63" i="4"/>
  <c r="L48" i="4" s="1"/>
  <c r="D58" i="4"/>
  <c r="M57" i="4" s="1"/>
  <c r="D128" i="4"/>
  <c r="D127" i="4" s="1"/>
  <c r="D121" i="4" s="1"/>
  <c r="D120" i="4" s="1"/>
  <c r="D134" i="4" s="1"/>
  <c r="F116" i="4"/>
  <c r="D142" i="4"/>
  <c r="D138" i="4" s="1"/>
  <c r="L41" i="4"/>
  <c r="D60" i="4"/>
  <c r="F52" i="4"/>
  <c r="F61" i="4" s="1"/>
  <c r="C76" i="6"/>
  <c r="C77" i="6" s="1"/>
  <c r="C39" i="11"/>
  <c r="C24" i="11" s="1"/>
  <c r="C34" i="11" s="1"/>
  <c r="C35" i="11" s="1"/>
  <c r="B24" i="11"/>
  <c r="E145" i="16"/>
  <c r="E56" i="16"/>
  <c r="E127" i="16"/>
  <c r="E124" i="16" s="1"/>
  <c r="E55" i="16"/>
  <c r="E65" i="16" s="1"/>
  <c r="E54" i="16"/>
  <c r="E63" i="16" s="1"/>
  <c r="E67" i="16"/>
  <c r="E69" i="16" s="1"/>
  <c r="E79" i="16" s="1"/>
  <c r="E58" i="16"/>
  <c r="E52" i="16"/>
  <c r="E53" i="16"/>
  <c r="E62" i="16" s="1"/>
  <c r="Q59" i="4"/>
  <c r="R59" i="4" l="1"/>
  <c r="S59" i="4" s="1"/>
  <c r="L59" i="4"/>
  <c r="D79" i="16"/>
  <c r="L28" i="16" s="1"/>
  <c r="L24" i="16"/>
  <c r="R60" i="16"/>
  <c r="S60" i="16" s="1"/>
  <c r="L60" i="16"/>
  <c r="M23" i="16"/>
  <c r="F69" i="16"/>
  <c r="Q55" i="4"/>
  <c r="M42" i="4"/>
  <c r="F64" i="4"/>
  <c r="M49" i="4" s="1"/>
  <c r="D24" i="11"/>
  <c r="B34" i="11"/>
  <c r="F142" i="4"/>
  <c r="F138" i="4" s="1"/>
  <c r="M41" i="4"/>
  <c r="M45" i="4" s="1"/>
  <c r="F60" i="4"/>
  <c r="E144" i="16"/>
  <c r="E140" i="16" s="1"/>
  <c r="E61" i="16"/>
  <c r="E151" i="16" s="1"/>
  <c r="E149" i="16" s="1"/>
  <c r="F58" i="4"/>
  <c r="N57" i="4" s="1"/>
  <c r="R57" i="4" s="1"/>
  <c r="M43" i="4"/>
  <c r="F128" i="4"/>
  <c r="F127" i="4" s="1"/>
  <c r="F121" i="4" s="1"/>
  <c r="F120" i="4" s="1"/>
  <c r="F134" i="4" s="1"/>
  <c r="F63" i="4"/>
  <c r="M48" i="4" s="1"/>
  <c r="M47" i="4"/>
  <c r="N56" i="4"/>
  <c r="R56" i="4" s="1"/>
  <c r="M42" i="16"/>
  <c r="F65" i="16"/>
  <c r="M50" i="16" s="1"/>
  <c r="M46" i="4"/>
  <c r="N55" i="4"/>
  <c r="R55" i="4" s="1"/>
  <c r="D78" i="4"/>
  <c r="L24" i="4"/>
  <c r="C5" i="8"/>
  <c r="C4" i="8" s="1"/>
  <c r="D149" i="4"/>
  <c r="D147" i="4" s="1"/>
  <c r="N57" i="16"/>
  <c r="M48" i="16"/>
  <c r="E130" i="16"/>
  <c r="E129" i="16" s="1"/>
  <c r="E123" i="16" s="1"/>
  <c r="E122" i="16" s="1"/>
  <c r="E136" i="16" s="1"/>
  <c r="E64" i="16"/>
  <c r="E59" i="16"/>
  <c r="F64" i="16"/>
  <c r="M49" i="16" s="1"/>
  <c r="M43" i="16"/>
  <c r="F59" i="16"/>
  <c r="N58" i="16" s="1"/>
  <c r="F130" i="16"/>
  <c r="F129" i="16" s="1"/>
  <c r="F123" i="16" s="1"/>
  <c r="F122" i="16" s="1"/>
  <c r="F136" i="16" s="1"/>
  <c r="F68" i="4"/>
  <c r="M23" i="4"/>
  <c r="D39" i="11"/>
  <c r="Q57" i="4"/>
  <c r="N56" i="16"/>
  <c r="M47" i="16"/>
  <c r="F144" i="16"/>
  <c r="F140" i="16" s="1"/>
  <c r="M41" i="16"/>
  <c r="M46" i="16" s="1"/>
  <c r="F61" i="16"/>
  <c r="F151" i="16" s="1"/>
  <c r="F149" i="16" s="1"/>
  <c r="Q56" i="4"/>
  <c r="L57" i="4" l="1"/>
  <c r="S55" i="4"/>
  <c r="L55" i="4"/>
  <c r="S57" i="4"/>
  <c r="C9" i="8"/>
  <c r="C17" i="8"/>
  <c r="D34" i="11"/>
  <c r="B35" i="11"/>
  <c r="D35" i="11" s="1"/>
  <c r="R57" i="16"/>
  <c r="S57" i="16" s="1"/>
  <c r="L57" i="16"/>
  <c r="F79" i="16"/>
  <c r="M28" i="16" s="1"/>
  <c r="M24" i="16"/>
  <c r="M24" i="4"/>
  <c r="F78" i="4"/>
  <c r="L28" i="4"/>
  <c r="D165" i="4"/>
  <c r="D166" i="4" s="1"/>
  <c r="R56" i="16"/>
  <c r="S56" i="16" s="1"/>
  <c r="L56" i="16"/>
  <c r="S56" i="4"/>
  <c r="R58" i="16"/>
  <c r="S58" i="16" s="1"/>
  <c r="L58" i="16"/>
  <c r="L56" i="4"/>
  <c r="F149" i="4"/>
  <c r="F147" i="4" s="1"/>
  <c r="D5" i="8"/>
  <c r="D4" i="8" s="1"/>
  <c r="M28" i="4" l="1"/>
  <c r="F165" i="4"/>
  <c r="F166" i="4" s="1"/>
  <c r="D17" i="8"/>
  <c r="D9" i="8"/>
  <c r="D168" i="4"/>
  <c r="D169" i="4" s="1"/>
  <c r="F168" i="4" l="1"/>
  <c r="F169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E20" authorId="0" shapeId="0" xr:uid="{00000000-0006-0000-0400-000001000000}">
      <text>
        <r>
          <rPr>
            <b/>
            <sz val="8"/>
            <rFont val="Tahoma"/>
          </rPr>
          <t>vgi:</t>
        </r>
        <r>
          <rPr>
            <sz val="11"/>
            <rFont val="Calibri"/>
          </rPr>
          <t xml:space="preserve">
</t>
        </r>
        <r>
          <rPr>
            <sz val="8"/>
            <rFont val="Tahoma"/>
          </rPr>
          <t>рыхлая (суглинок и глина)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C24" authorId="0" shapeId="0" xr:uid="{00000000-0006-0000-0600-000001000000}">
      <text>
        <r>
          <rPr>
            <b/>
            <sz val="8"/>
            <rFont val="Tahoma"/>
          </rPr>
          <t>vgi:</t>
        </r>
        <r>
          <rPr>
            <sz val="11"/>
            <rFont val="Calibri"/>
          </rPr>
          <t xml:space="preserve">
</t>
        </r>
        <r>
          <rPr>
            <sz val="8"/>
            <rFont val="Tahoma"/>
          </rPr>
          <t>скальные+рыхлые+отсев (из календарного плана)</t>
        </r>
      </text>
    </comment>
  </commentList>
</comments>
</file>

<file path=xl/sharedStrings.xml><?xml version="1.0" encoding="utf-8"?>
<sst xmlns="http://schemas.openxmlformats.org/spreadsheetml/2006/main" count="19224" uniqueCount="1245">
  <si>
    <t>Наименование</t>
  </si>
  <si>
    <t>Един.</t>
  </si>
  <si>
    <t>Величина</t>
  </si>
  <si>
    <t>показателей</t>
  </si>
  <si>
    <t>измер.</t>
  </si>
  <si>
    <t>Годовая производительность</t>
  </si>
  <si>
    <t xml:space="preserve">                          - по полезному ископаемому</t>
  </si>
  <si>
    <t>тыс. т</t>
  </si>
  <si>
    <t>тыс. м3</t>
  </si>
  <si>
    <t xml:space="preserve">                          - по вскрыше</t>
  </si>
  <si>
    <t xml:space="preserve">                          - вскрыша</t>
  </si>
  <si>
    <t xml:space="preserve">                          - ПРС</t>
  </si>
  <si>
    <t>Объемный вес:</t>
  </si>
  <si>
    <t xml:space="preserve">                          - полезное ископаемое</t>
  </si>
  <si>
    <t>т / м3</t>
  </si>
  <si>
    <t xml:space="preserve">                          -  вскрыши</t>
  </si>
  <si>
    <t xml:space="preserve">                         -   ПРС</t>
  </si>
  <si>
    <t xml:space="preserve">Коэффициент  крепости </t>
  </si>
  <si>
    <t>Группа пород по СНиПу</t>
  </si>
  <si>
    <t>IX</t>
  </si>
  <si>
    <t xml:space="preserve">                          - скальной вскрыше</t>
  </si>
  <si>
    <t>Количество рабочих дней в году</t>
  </si>
  <si>
    <t>дн</t>
  </si>
  <si>
    <t>Количество рабочих смен</t>
  </si>
  <si>
    <t>см</t>
  </si>
  <si>
    <t>Продолжительность смены</t>
  </si>
  <si>
    <t>час</t>
  </si>
  <si>
    <t>Высота уступа</t>
  </si>
  <si>
    <t xml:space="preserve">                          - по полезное ископаемое</t>
  </si>
  <si>
    <t>м</t>
  </si>
  <si>
    <t xml:space="preserve">                          - вскрыше</t>
  </si>
  <si>
    <t xml:space="preserve">                          - рыхлой вскрыше</t>
  </si>
  <si>
    <t>Коэффициент разрыхления</t>
  </si>
  <si>
    <t xml:space="preserve">                          -ПРС</t>
  </si>
  <si>
    <t>№      п/п</t>
  </si>
  <si>
    <t>Показатели</t>
  </si>
  <si>
    <t>Обозна- чение</t>
  </si>
  <si>
    <t>Един.      измер.</t>
  </si>
  <si>
    <t>Базовое среднегодовое понижение добычных работ</t>
  </si>
  <si>
    <r>
      <t>h</t>
    </r>
    <r>
      <rPr>
        <vertAlign val="subscript"/>
        <sz val="12"/>
        <rFont val="Times New Roman"/>
      </rPr>
      <t>б</t>
    </r>
  </si>
  <si>
    <t>Поправка к понижению (на класс экскаватора)</t>
  </si>
  <si>
    <r>
      <rPr>
        <sz val="12"/>
        <rFont val="Calibri"/>
      </rPr>
      <t>Δ</t>
    </r>
    <r>
      <rPr>
        <sz val="12"/>
        <rFont val="Times New Roman"/>
      </rPr>
      <t>h</t>
    </r>
  </si>
  <si>
    <t>Расчетное среднегодовое понижение</t>
  </si>
  <si>
    <r>
      <t>h</t>
    </r>
    <r>
      <rPr>
        <vertAlign val="subscript"/>
        <sz val="12"/>
        <rFont val="Times New Roman"/>
      </rPr>
      <t>г</t>
    </r>
  </si>
  <si>
    <t>Средняя горизонтальная площадь рудных тел</t>
  </si>
  <si>
    <t>S</t>
  </si>
  <si>
    <r>
      <t>тыс. м</t>
    </r>
    <r>
      <rPr>
        <vertAlign val="superscript"/>
        <sz val="12"/>
        <rFont val="Times New Roman"/>
      </rPr>
      <t>2</t>
    </r>
  </si>
  <si>
    <t>Коэффициент извлечения руды</t>
  </si>
  <si>
    <r>
      <t>η</t>
    </r>
    <r>
      <rPr>
        <vertAlign val="subscript"/>
        <sz val="12"/>
        <rFont val="Times New Roman"/>
      </rPr>
      <t>о</t>
    </r>
  </si>
  <si>
    <t>д. е.</t>
  </si>
  <si>
    <t>Коэффициент разубоживания руды</t>
  </si>
  <si>
    <r>
      <t>r</t>
    </r>
    <r>
      <rPr>
        <vertAlign val="subscript"/>
        <sz val="12"/>
        <rFont val="Times New Roman"/>
      </rPr>
      <t>о</t>
    </r>
  </si>
  <si>
    <t>Объемный вес руды</t>
  </si>
  <si>
    <t>g</t>
  </si>
  <si>
    <r>
      <t>т/м</t>
    </r>
    <r>
      <rPr>
        <vertAlign val="superscript"/>
        <sz val="12"/>
        <rFont val="Times New Roman"/>
      </rPr>
      <t>3</t>
    </r>
  </si>
  <si>
    <t xml:space="preserve">Расчетная годовая производительность карьера </t>
  </si>
  <si>
    <r>
      <t>Q</t>
    </r>
    <r>
      <rPr>
        <vertAlign val="subscript"/>
        <sz val="12"/>
        <rFont val="Times New Roman"/>
      </rPr>
      <t>р</t>
    </r>
  </si>
  <si>
    <t>Принятая годовая производительность</t>
  </si>
  <si>
    <t>Q</t>
  </si>
  <si>
    <t>Расчет буровзрывных работ на дробление негабаритов</t>
  </si>
  <si>
    <t>(Нормативный справочник по БВР, Недра 1986г)</t>
  </si>
  <si>
    <t>Наименование показателей</t>
  </si>
  <si>
    <t>Ссылка</t>
  </si>
  <si>
    <t>Ед.</t>
  </si>
  <si>
    <t>изм.</t>
  </si>
  <si>
    <t xml:space="preserve">Руда </t>
  </si>
  <si>
    <t>Вскрыша</t>
  </si>
  <si>
    <t>Годовой объем работ</t>
  </si>
  <si>
    <r>
      <t>тыс. м</t>
    </r>
    <r>
      <rPr>
        <vertAlign val="superscript"/>
        <sz val="10"/>
        <rFont val="Times New Roman"/>
      </rPr>
      <t>3</t>
    </r>
  </si>
  <si>
    <t>Выход негабаритов (ОНТП-18-85 табл.2.14)</t>
  </si>
  <si>
    <t>%</t>
  </si>
  <si>
    <t>Объем негаборитов</t>
  </si>
  <si>
    <t>Количество негабаритных кусков</t>
  </si>
  <si>
    <t>тыс. шт.</t>
  </si>
  <si>
    <r>
      <rPr>
        <i/>
        <sz val="10"/>
        <rFont val="Times New Roman"/>
      </rPr>
      <t>Q = 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 xml:space="preserve"> V</t>
    </r>
    <r>
      <rPr>
        <i/>
        <vertAlign val="subscript"/>
        <sz val="10"/>
        <rFont val="Times New Roman"/>
      </rPr>
      <t>к</t>
    </r>
    <r>
      <rPr>
        <sz val="10"/>
        <rFont val="Times New Roman"/>
      </rPr>
      <t xml:space="preserve"> - масса заряда</t>
    </r>
  </si>
  <si>
    <t>кг</t>
  </si>
  <si>
    <r>
      <t xml:space="preserve">   </t>
    </r>
    <r>
      <rPr>
        <i/>
        <sz val="10"/>
        <rFont val="Times New Roman"/>
      </rPr>
      <t>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 xml:space="preserve"> = q</t>
    </r>
    <r>
      <rPr>
        <i/>
        <vertAlign val="subscript"/>
        <sz val="10"/>
        <rFont val="Times New Roman"/>
      </rPr>
      <t>б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вв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д</t>
    </r>
    <r>
      <rPr>
        <i/>
        <sz val="10"/>
        <rFont val="Times New Roman"/>
      </rPr>
      <t xml:space="preserve"> (1 </t>
    </r>
    <r>
      <rPr>
        <sz val="10"/>
        <rFont val="Calibri"/>
      </rPr>
      <t xml:space="preserve">± </t>
    </r>
    <r>
      <rPr>
        <i/>
        <sz val="10"/>
        <rFont val="Times New Roman"/>
      </rPr>
      <t>К</t>
    </r>
    <r>
      <rPr>
        <i/>
        <vertAlign val="subscript"/>
        <sz val="10"/>
        <rFont val="Times New Roman"/>
      </rPr>
      <t>вар</t>
    </r>
    <r>
      <rPr>
        <i/>
        <sz val="10"/>
        <rFont val="Times New Roman"/>
      </rPr>
      <t xml:space="preserve">) </t>
    </r>
    <r>
      <rPr>
        <sz val="10"/>
        <rFont val="Times New Roman"/>
      </rPr>
      <t>- норматив. удельный расход ВВ</t>
    </r>
  </si>
  <si>
    <r>
      <t>кг/м</t>
    </r>
    <r>
      <rPr>
        <vertAlign val="superscript"/>
        <sz val="10"/>
        <rFont val="Times New Roman"/>
      </rPr>
      <t>3</t>
    </r>
  </si>
  <si>
    <r>
      <t xml:space="preserve">    </t>
    </r>
    <r>
      <rPr>
        <i/>
        <sz val="10"/>
        <rFont val="Times New Roman"/>
      </rPr>
      <t xml:space="preserve"> q</t>
    </r>
    <r>
      <rPr>
        <i/>
        <vertAlign val="subscript"/>
        <sz val="10"/>
        <rFont val="Times New Roman"/>
      </rPr>
      <t>б</t>
    </r>
    <r>
      <rPr>
        <sz val="10"/>
        <rFont val="Times New Roman"/>
      </rPr>
      <t xml:space="preserve"> - базовый удельный расход</t>
    </r>
  </si>
  <si>
    <t>табл 113</t>
  </si>
  <si>
    <r>
      <t xml:space="preserve">     </t>
    </r>
    <r>
      <rPr>
        <i/>
        <sz val="10"/>
        <rFont val="Times New Roman"/>
      </rPr>
      <t>К</t>
    </r>
    <r>
      <rPr>
        <i/>
        <vertAlign val="subscript"/>
        <sz val="10"/>
        <rFont val="Times New Roman"/>
      </rPr>
      <t>вв</t>
    </r>
    <r>
      <rPr>
        <sz val="10"/>
        <rFont val="Times New Roman"/>
      </rPr>
      <t xml:space="preserve"> - переводной к-т по идеальной работе</t>
    </r>
  </si>
  <si>
    <t>табл 12</t>
  </si>
  <si>
    <t>ед.</t>
  </si>
  <si>
    <r>
      <t xml:space="preserve">    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д</t>
    </r>
    <r>
      <rPr>
        <i/>
        <sz val="10"/>
        <rFont val="Times New Roman"/>
      </rPr>
      <t xml:space="preserve"> = 0,5 Н</t>
    </r>
    <r>
      <rPr>
        <i/>
        <vertAlign val="subscript"/>
        <sz val="10"/>
        <rFont val="Times New Roman"/>
      </rPr>
      <t>к</t>
    </r>
    <r>
      <rPr>
        <i/>
        <sz val="10"/>
        <rFont val="Times New Roman"/>
      </rPr>
      <t xml:space="preserve"> / Н</t>
    </r>
    <r>
      <rPr>
        <i/>
        <vertAlign val="subscript"/>
        <sz val="10"/>
        <rFont val="Times New Roman"/>
      </rPr>
      <t>н</t>
    </r>
    <r>
      <rPr>
        <sz val="10"/>
        <rFont val="Times New Roman"/>
      </rPr>
      <t xml:space="preserve"> - к-т, учитывающий интенсивность дробления </t>
    </r>
  </si>
  <si>
    <r>
      <t xml:space="preserve">    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к</t>
    </r>
    <r>
      <rPr>
        <sz val="10"/>
        <rFont val="Times New Roman"/>
      </rPr>
      <t xml:space="preserve"> - средний размер негабаритного куска после взрыва</t>
    </r>
  </si>
  <si>
    <t>мм</t>
  </si>
  <si>
    <r>
      <t xml:space="preserve">    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н</t>
    </r>
    <r>
      <rPr>
        <sz val="10"/>
        <rFont val="Times New Roman"/>
      </rPr>
      <t xml:space="preserve"> - требуемый размер куска (допустимый)</t>
    </r>
  </si>
  <si>
    <r>
      <t xml:space="preserve">     </t>
    </r>
    <r>
      <rPr>
        <i/>
        <sz val="10"/>
        <rFont val="Times New Roman"/>
      </rPr>
      <t>К</t>
    </r>
    <r>
      <rPr>
        <i/>
        <vertAlign val="subscript"/>
        <sz val="10"/>
        <rFont val="Times New Roman"/>
      </rPr>
      <t>вар</t>
    </r>
    <r>
      <rPr>
        <sz val="10"/>
        <rFont val="Times New Roman"/>
      </rPr>
      <t xml:space="preserve"> - к-т, учитывающий изменение нормат. удельного расхода </t>
    </r>
  </si>
  <si>
    <t>стр.177</t>
  </si>
  <si>
    <r>
      <rPr>
        <i/>
        <sz val="10"/>
        <rFont val="Times New Roman"/>
      </rPr>
      <t>V</t>
    </r>
    <r>
      <rPr>
        <i/>
        <vertAlign val="subscript"/>
        <sz val="10"/>
        <rFont val="Times New Roman"/>
      </rPr>
      <t>к</t>
    </r>
    <r>
      <rPr>
        <i/>
        <sz val="10"/>
        <rFont val="Times New Roman"/>
      </rPr>
      <t xml:space="preserve"> </t>
    </r>
    <r>
      <rPr>
        <sz val="10"/>
        <rFont val="Times New Roman"/>
      </rPr>
      <t>- объем негабаритного куска</t>
    </r>
  </si>
  <si>
    <r>
      <t>м</t>
    </r>
    <r>
      <rPr>
        <vertAlign val="superscript"/>
        <sz val="10"/>
        <rFont val="Times New Roman"/>
      </rPr>
      <t>3</t>
    </r>
  </si>
  <si>
    <t>Годовой расход ВВ</t>
  </si>
  <si>
    <t>т</t>
  </si>
  <si>
    <r>
      <rPr>
        <i/>
        <sz val="10"/>
        <rFont val="Times New Roman"/>
      </rPr>
      <t>q</t>
    </r>
    <r>
      <rPr>
        <i/>
        <vertAlign val="subscript"/>
        <sz val="10"/>
        <rFont val="Times New Roman"/>
      </rPr>
      <t>э</t>
    </r>
    <r>
      <rPr>
        <i/>
        <sz val="10"/>
        <rFont val="Times New Roman"/>
      </rPr>
      <t xml:space="preserve"> = 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 xml:space="preserve"> / (V</t>
    </r>
    <r>
      <rPr>
        <i/>
        <vertAlign val="subscript"/>
        <sz val="10"/>
        <rFont val="Times New Roman"/>
      </rPr>
      <t>к</t>
    </r>
    <r>
      <rPr>
        <i/>
        <sz val="10"/>
        <rFont val="Times New Roman"/>
      </rPr>
      <t xml:space="preserve"> q</t>
    </r>
    <r>
      <rPr>
        <i/>
        <vertAlign val="subscript"/>
        <sz val="10"/>
        <rFont val="Times New Roman"/>
      </rPr>
      <t>б</t>
    </r>
    <r>
      <rPr>
        <i/>
        <sz val="10"/>
        <rFont val="Times New Roman"/>
      </rPr>
      <t>)</t>
    </r>
    <r>
      <rPr>
        <sz val="10"/>
        <rFont val="Times New Roman"/>
      </rPr>
      <t xml:space="preserve"> - удельный расход электродетонаторов</t>
    </r>
  </si>
  <si>
    <r>
      <t>шт/м</t>
    </r>
    <r>
      <rPr>
        <vertAlign val="superscript"/>
        <sz val="10"/>
        <rFont val="Times New Roman"/>
      </rPr>
      <t>3</t>
    </r>
  </si>
  <si>
    <t>Годовой расход ЭД</t>
  </si>
  <si>
    <r>
      <rPr>
        <i/>
        <sz val="10"/>
        <rFont val="Times New Roman"/>
      </rPr>
      <t>q</t>
    </r>
    <r>
      <rPr>
        <i/>
        <vertAlign val="subscript"/>
        <sz val="10"/>
        <rFont val="Times New Roman"/>
      </rPr>
      <t>дш</t>
    </r>
    <r>
      <rPr>
        <i/>
        <sz val="10"/>
        <rFont val="Times New Roman"/>
      </rPr>
      <t xml:space="preserve"> =  1/V</t>
    </r>
    <r>
      <rPr>
        <i/>
        <vertAlign val="subscript"/>
        <sz val="10"/>
        <rFont val="Times New Roman"/>
      </rPr>
      <t xml:space="preserve">к </t>
    </r>
    <r>
      <rPr>
        <i/>
        <sz val="10"/>
        <rFont val="Times New Roman"/>
      </rPr>
      <t>(q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>/ q</t>
    </r>
    <r>
      <rPr>
        <i/>
        <vertAlign val="subscript"/>
        <sz val="10"/>
        <rFont val="Times New Roman"/>
      </rPr>
      <t>б</t>
    </r>
    <r>
      <rPr>
        <i/>
        <sz val="10"/>
        <rFont val="Times New Roman"/>
      </rPr>
      <t>)</t>
    </r>
    <r>
      <rPr>
        <i/>
        <vertAlign val="superscript"/>
        <sz val="10"/>
        <rFont val="Times New Roman"/>
      </rPr>
      <t>2/3</t>
    </r>
    <r>
      <rPr>
        <sz val="10"/>
        <rFont val="Times New Roman"/>
      </rPr>
      <t xml:space="preserve"> - удельный расход ДШ</t>
    </r>
  </si>
  <si>
    <r>
      <t>м/м</t>
    </r>
    <r>
      <rPr>
        <vertAlign val="superscript"/>
        <sz val="10"/>
        <rFont val="Times New Roman"/>
      </rPr>
      <t>3</t>
    </r>
  </si>
  <si>
    <t>Годовой расход ДШЭ</t>
  </si>
  <si>
    <t>тыс. м.</t>
  </si>
  <si>
    <t>Буровой станок</t>
  </si>
  <si>
    <t>DML,DM-45</t>
  </si>
  <si>
    <t>ROC, DML</t>
  </si>
  <si>
    <t xml:space="preserve">Расчет параметров буровзрывных работ </t>
  </si>
  <si>
    <t>№ п/п</t>
  </si>
  <si>
    <t>Бутовый камень</t>
  </si>
  <si>
    <t>Скальная вскрыша</t>
  </si>
  <si>
    <t>П.И.</t>
  </si>
  <si>
    <t>Применяемое ВВ</t>
  </si>
  <si>
    <t>Гранулит РП</t>
  </si>
  <si>
    <t>Нитронит Э70</t>
  </si>
  <si>
    <t xml:space="preserve">   Крепость по шкале проф. Протодъяконова</t>
  </si>
  <si>
    <r>
      <t xml:space="preserve">   Годовой объем работ (Q</t>
    </r>
    <r>
      <rPr>
        <vertAlign val="subscript"/>
        <sz val="10"/>
        <rFont val="Arial Narrow"/>
      </rPr>
      <t>г</t>
    </r>
    <r>
      <rPr>
        <sz val="10"/>
        <rFont val="Arial Narrow"/>
      </rPr>
      <t>)</t>
    </r>
  </si>
  <si>
    <t xml:space="preserve">   H - высота уступа</t>
  </si>
  <si>
    <r>
      <t>тыс. м</t>
    </r>
    <r>
      <rPr>
        <vertAlign val="superscript"/>
        <sz val="10"/>
        <rFont val="Arial Narrow"/>
      </rPr>
      <t>3</t>
    </r>
  </si>
  <si>
    <t xml:space="preserve">   d - диаметр долота</t>
  </si>
  <si>
    <t>Крепость по шкале Протодъяконова</t>
  </si>
  <si>
    <t>К-т разбуривания</t>
  </si>
  <si>
    <t xml:space="preserve">Расчетный диаметр скважин </t>
  </si>
  <si>
    <t xml:space="preserve">   W = Ö P / q  - величина сопротивления по подошве</t>
  </si>
  <si>
    <t>стр.58</t>
  </si>
  <si>
    <t>Категория по СНиНу</t>
  </si>
  <si>
    <r>
      <t xml:space="preserve">   Р = 0,785 d</t>
    </r>
    <r>
      <rPr>
        <vertAlign val="superscript"/>
        <sz val="10"/>
        <rFont val="Arial Narrow"/>
      </rPr>
      <t>2</t>
    </r>
    <r>
      <rPr>
        <sz val="10"/>
        <rFont val="Arial Narrow"/>
      </rPr>
      <t xml:space="preserve"> D - вместимость 1 м скважины</t>
    </r>
  </si>
  <si>
    <t>расч.</t>
  </si>
  <si>
    <t>кг/м</t>
  </si>
  <si>
    <t xml:space="preserve">   D - плотность заряжания </t>
  </si>
  <si>
    <t>ТУ  ВВ</t>
  </si>
  <si>
    <r>
      <t>кг/м</t>
    </r>
    <r>
      <rPr>
        <vertAlign val="superscript"/>
        <sz val="10"/>
        <rFont val="Arial Narrow"/>
      </rPr>
      <t>3</t>
    </r>
  </si>
  <si>
    <t>Диаметр взрывных скважин</t>
  </si>
  <si>
    <t xml:space="preserve">   q - расчетный удельный расход ВВ</t>
  </si>
  <si>
    <t>табл 11</t>
  </si>
  <si>
    <t>Буровой станок :</t>
  </si>
  <si>
    <t xml:space="preserve">БТС-150   </t>
  </si>
  <si>
    <t>Strong SD-1300E</t>
  </si>
  <si>
    <r>
      <t xml:space="preserve">   L</t>
    </r>
    <r>
      <rPr>
        <vertAlign val="subscript"/>
        <sz val="10"/>
        <rFont val="Arial Narrow"/>
      </rPr>
      <t>заб</t>
    </r>
    <r>
      <rPr>
        <sz val="10"/>
        <rFont val="Arial Narrow"/>
      </rPr>
      <t xml:space="preserve"> = 20d + 0,2 Н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- 1,5 - длина забойки</t>
    </r>
  </si>
  <si>
    <t>стр.59</t>
  </si>
  <si>
    <t>Направление бурения</t>
  </si>
  <si>
    <t>вертикальное</t>
  </si>
  <si>
    <r>
      <t xml:space="preserve">   Н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= Н </t>
    </r>
    <r>
      <rPr>
        <vertAlign val="superscript"/>
        <sz val="10"/>
        <rFont val="Arial Narrow"/>
      </rPr>
      <t>4</t>
    </r>
    <r>
      <rPr>
        <sz val="10"/>
        <rFont val="Arial Narrow"/>
      </rPr>
      <t>Ö N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/(Н q) - высота развала</t>
    </r>
  </si>
  <si>
    <t>стр.62</t>
  </si>
  <si>
    <t>Сетка бурения</t>
  </si>
  <si>
    <r>
      <t xml:space="preserve">м </t>
    </r>
    <r>
      <rPr>
        <sz val="8"/>
        <rFont val="Arial Narrow"/>
      </rPr>
      <t xml:space="preserve">х </t>
    </r>
    <r>
      <rPr>
        <sz val="10"/>
        <rFont val="Arial Narrow"/>
      </rPr>
      <t>м</t>
    </r>
  </si>
  <si>
    <t>4,5 х 5,0</t>
  </si>
  <si>
    <t>7,9 х 7,9</t>
  </si>
  <si>
    <r>
      <t xml:space="preserve">   N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- количество рядов взрывных скважин</t>
    </r>
  </si>
  <si>
    <t>Приним.</t>
  </si>
  <si>
    <t>шт</t>
  </si>
  <si>
    <t>Длина скважин</t>
  </si>
  <si>
    <r>
      <t xml:space="preserve">   L</t>
    </r>
    <r>
      <rPr>
        <vertAlign val="subscript"/>
        <sz val="10"/>
        <rFont val="Arial Narrow"/>
      </rPr>
      <t>зпу</t>
    </r>
    <r>
      <rPr>
        <sz val="10"/>
        <rFont val="Arial Narrow"/>
      </rPr>
      <t xml:space="preserve"> = H - L</t>
    </r>
    <r>
      <rPr>
        <vertAlign val="subscript"/>
        <sz val="10"/>
        <rFont val="Arial Narrow"/>
      </rPr>
      <t>заб</t>
    </r>
    <r>
      <rPr>
        <sz val="10"/>
        <rFont val="Arial Narrow"/>
      </rPr>
      <t xml:space="preserve"> - длина заряда над подошвой уступа</t>
    </r>
  </si>
  <si>
    <t>Количество экскаваторных блоков</t>
  </si>
  <si>
    <r>
      <t xml:space="preserve">   L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зпу</t>
    </r>
    <r>
      <rPr>
        <sz val="10"/>
        <rFont val="Arial Narrow"/>
      </rPr>
      <t xml:space="preserve"> ( </t>
    </r>
    <r>
      <rPr>
        <vertAlign val="superscript"/>
        <sz val="10"/>
        <rFont val="Arial Narrow"/>
      </rPr>
      <t>3</t>
    </r>
    <r>
      <rPr>
        <sz val="10"/>
        <rFont val="Arial Narrow"/>
      </rPr>
      <t>Ö 1 + (W/L</t>
    </r>
    <r>
      <rPr>
        <vertAlign val="subscript"/>
        <sz val="10"/>
        <rFont val="Arial Narrow"/>
      </rPr>
      <t>зпу</t>
    </r>
    <r>
      <rPr>
        <sz val="10"/>
        <rFont val="Arial Narrow"/>
      </rPr>
      <t>)</t>
    </r>
    <r>
      <rPr>
        <vertAlign val="superscript"/>
        <sz val="10"/>
        <rFont val="Arial Narrow"/>
      </rPr>
      <t>2</t>
    </r>
    <r>
      <rPr>
        <sz val="10"/>
        <rFont val="Arial Narrow"/>
      </rPr>
      <t xml:space="preserve"> - 1) - длина перебура</t>
    </r>
  </si>
  <si>
    <t xml:space="preserve">Объем экскаваторного блока на 1 взрыв </t>
  </si>
  <si>
    <t xml:space="preserve"> т</t>
  </si>
  <si>
    <r>
      <t xml:space="preserve">   L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= Н + L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- длина скважины</t>
    </r>
  </si>
  <si>
    <r>
      <t xml:space="preserve"> м</t>
    </r>
    <r>
      <rPr>
        <vertAlign val="superscript"/>
        <sz val="10"/>
        <rFont val="Arial Narrow"/>
      </rPr>
      <t>3</t>
    </r>
  </si>
  <si>
    <r>
      <t xml:space="preserve">   L</t>
    </r>
    <r>
      <rPr>
        <vertAlign val="subscript"/>
        <sz val="10"/>
        <rFont val="Arial Narrow"/>
      </rPr>
      <t>зар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с</t>
    </r>
    <r>
      <rPr>
        <sz val="10"/>
        <rFont val="Arial Narrow"/>
      </rPr>
      <t>-L</t>
    </r>
    <r>
      <rPr>
        <vertAlign val="subscript"/>
        <sz val="10"/>
        <rFont val="Arial Narrow"/>
      </rPr>
      <t>заб</t>
    </r>
    <r>
      <rPr>
        <sz val="10"/>
        <rFont val="Arial Narrow"/>
      </rPr>
      <t xml:space="preserve"> -  длина заряда скважины</t>
    </r>
  </si>
  <si>
    <t>Количество скважин на 1 взрыв в 1 блоке</t>
  </si>
  <si>
    <r>
      <t xml:space="preserve">  М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= Р L</t>
    </r>
    <r>
      <rPr>
        <vertAlign val="subscript"/>
        <sz val="10"/>
        <rFont val="Arial Narrow"/>
      </rPr>
      <t>зар</t>
    </r>
    <r>
      <rPr>
        <sz val="10"/>
        <rFont val="Arial Narrow"/>
      </rPr>
      <t xml:space="preserve"> - расчетная масса заряда скважины </t>
    </r>
  </si>
  <si>
    <t>Объем бурения на 1 блок (с учетом 5% потерь)</t>
  </si>
  <si>
    <r>
      <t xml:space="preserve">  М</t>
    </r>
    <r>
      <rPr>
        <vertAlign val="subscript"/>
        <sz val="10"/>
        <rFont val="Arial Narrow"/>
      </rPr>
      <t>ф</t>
    </r>
    <r>
      <rPr>
        <sz val="10"/>
        <rFont val="Arial Narrow"/>
      </rPr>
      <t xml:space="preserve">  - принятая масса заряда скважины (кратная патрону) </t>
    </r>
  </si>
  <si>
    <t xml:space="preserve">Годовой объем бурения </t>
  </si>
  <si>
    <t xml:space="preserve">                         в т.ч.      - ВВ</t>
  </si>
  <si>
    <t>Количество буровых смен в сутки</t>
  </si>
  <si>
    <t xml:space="preserve">                                       - аммонит 6ЖВ (боевик)</t>
  </si>
  <si>
    <t xml:space="preserve">Сменная производительность бурового станка </t>
  </si>
  <si>
    <t xml:space="preserve"> м</t>
  </si>
  <si>
    <r>
      <t xml:space="preserve">   q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б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д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з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(1+К</t>
    </r>
    <r>
      <rPr>
        <vertAlign val="subscript"/>
        <sz val="10"/>
        <rFont val="Arial Narrow"/>
      </rPr>
      <t>вар</t>
    </r>
    <r>
      <rPr>
        <sz val="10"/>
        <rFont val="Arial Narrow"/>
      </rPr>
      <t>) - норматив. удельный расход ВВ</t>
    </r>
  </si>
  <si>
    <t>Годовая производительность станка</t>
  </si>
  <si>
    <r>
      <t xml:space="preserve">     q</t>
    </r>
    <r>
      <rPr>
        <vertAlign val="subscript"/>
        <sz val="10"/>
        <rFont val="Arial Narrow"/>
      </rPr>
      <t>б</t>
    </r>
    <r>
      <rPr>
        <sz val="10"/>
        <rFont val="Arial Narrow"/>
      </rPr>
      <t xml:space="preserve"> - базовый удельный расход</t>
    </r>
  </si>
  <si>
    <t>табл 26</t>
  </si>
  <si>
    <t>Количество буровых станков     - расчетное</t>
  </si>
  <si>
    <t>шт.</t>
  </si>
  <si>
    <r>
      <t xml:space="preserve">     q</t>
    </r>
    <r>
      <rPr>
        <vertAlign val="subscript"/>
        <sz val="10"/>
        <rFont val="Arial Narrow"/>
      </rPr>
      <t>б h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б 8</t>
    </r>
    <r>
      <rPr>
        <sz val="10"/>
        <rFont val="Arial Narrow"/>
      </rPr>
      <t xml:space="preserve"> (8/h)^0,25 - базовый для уступов h&lt;12 м</t>
    </r>
  </si>
  <si>
    <t xml:space="preserve">                                                   - принято</t>
  </si>
  <si>
    <r>
      <t xml:space="preserve">     q</t>
    </r>
    <r>
      <rPr>
        <vertAlign val="subscript"/>
        <sz val="10"/>
        <rFont val="Arial Narrow"/>
      </rPr>
      <t>б 8</t>
    </r>
    <r>
      <rPr>
        <sz val="10"/>
        <rFont val="Arial Narrow"/>
      </rPr>
      <t xml:space="preserve"> - базовый для уступа высотой 12 м</t>
    </r>
  </si>
  <si>
    <t>Взрывание скважин</t>
  </si>
  <si>
    <r>
      <t xml:space="preserve">     К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- к-т, учитывающий размер негабаритного куска </t>
    </r>
  </si>
  <si>
    <t>табл 27</t>
  </si>
  <si>
    <t>Тип ВВ</t>
  </si>
  <si>
    <t>гранулит</t>
  </si>
  <si>
    <r>
      <t xml:space="preserve">     К</t>
    </r>
    <r>
      <rPr>
        <vertAlign val="subscript"/>
        <sz val="10"/>
        <rFont val="Arial Narrow"/>
      </rPr>
      <t>д</t>
    </r>
    <r>
      <rPr>
        <sz val="10"/>
        <rFont val="Arial Narrow"/>
      </rPr>
      <t xml:space="preserve"> - к-т, учитывающий интенсивность дробления </t>
    </r>
  </si>
  <si>
    <t>табл 28</t>
  </si>
  <si>
    <r>
      <t xml:space="preserve">     К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- к-т, учитывающий последовательность инициирования</t>
    </r>
  </si>
  <si>
    <t>табл 31</t>
  </si>
  <si>
    <t>Тип ВВ боевика</t>
  </si>
  <si>
    <t>Патронированный аммонит 6ЖВ</t>
  </si>
  <si>
    <r>
      <t xml:space="preserve">     К</t>
    </r>
    <r>
      <rPr>
        <vertAlign val="subscript"/>
        <sz val="10"/>
        <rFont val="Arial Narrow"/>
      </rPr>
      <t>з</t>
    </r>
    <r>
      <rPr>
        <sz val="10"/>
        <rFont val="Arial Narrow"/>
      </rPr>
      <t xml:space="preserve"> - к-т, учитывающий условия взрывания </t>
    </r>
  </si>
  <si>
    <t>табл 32</t>
  </si>
  <si>
    <r>
      <t xml:space="preserve">     К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- к-т, учитывающий плотность заряжания </t>
    </r>
  </si>
  <si>
    <t>табл 33</t>
  </si>
  <si>
    <t>Способ взрывания</t>
  </si>
  <si>
    <t>Короткозамедленный</t>
  </si>
  <si>
    <r>
      <t xml:space="preserve">     К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- переводной к-т по идеальной работе</t>
    </r>
  </si>
  <si>
    <t>табл 12 (ТУ ВВ)</t>
  </si>
  <si>
    <t>СИНВ-С</t>
  </si>
  <si>
    <r>
      <t xml:space="preserve">     К</t>
    </r>
    <r>
      <rPr>
        <vertAlign val="subscript"/>
        <sz val="10"/>
        <rFont val="Arial Narrow"/>
      </rPr>
      <t>вар</t>
    </r>
    <r>
      <rPr>
        <sz val="10"/>
        <rFont val="Arial Narrow"/>
      </rPr>
      <t xml:space="preserve"> - к-т, учитывающий изменение нормат. удельного расхода </t>
    </r>
  </si>
  <si>
    <t>табл 34</t>
  </si>
  <si>
    <t xml:space="preserve">Способ инициирования </t>
  </si>
  <si>
    <t>Электрический,           через ДШЭ</t>
  </si>
  <si>
    <r>
      <t xml:space="preserve">   V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= М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/ q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- выход руды (породы) с 1 скважины</t>
    </r>
  </si>
  <si>
    <r>
      <t>м</t>
    </r>
    <r>
      <rPr>
        <vertAlign val="superscript"/>
        <sz val="10"/>
        <rFont val="Arial Narrow"/>
      </rPr>
      <t>3</t>
    </r>
  </si>
  <si>
    <t xml:space="preserve">   а = m W - расстояние между скважинами в ряду</t>
  </si>
  <si>
    <t>Масса заряда 1 скважины</t>
  </si>
  <si>
    <t xml:space="preserve">   m = (0,8-1,0) - коэффициент сближения скважин</t>
  </si>
  <si>
    <t>Расход ВВ на 1 взрыв в 1 экскаваторном блоке</t>
  </si>
  <si>
    <t xml:space="preserve">   в = (0,85-1,0) W - расстояние между рядами скважин</t>
  </si>
  <si>
    <t>Расход СИНВ на 1 взрыв в 1 экскаваторном блоке</t>
  </si>
  <si>
    <t xml:space="preserve">  Принятая сетка:    а =    </t>
  </si>
  <si>
    <t>Расход ДША на 1 взрыв в 1 блоке</t>
  </si>
  <si>
    <t xml:space="preserve">                               в =    </t>
  </si>
  <si>
    <t>Расход ЭД на 1 взрыв в 1 блоке</t>
  </si>
  <si>
    <t>Удельный расход ВВ</t>
  </si>
  <si>
    <r>
      <t xml:space="preserve">   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 количество экскаваторных блоков (кол-во экскаваторов)</t>
    </r>
  </si>
  <si>
    <t xml:space="preserve">                         в т.ч.      - игданит</t>
  </si>
  <si>
    <r>
      <t xml:space="preserve">   Q</t>
    </r>
    <r>
      <rPr>
        <vertAlign val="subscript"/>
        <sz val="10"/>
        <rFont val="Arial Narrow"/>
      </rPr>
      <t>гэ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г</t>
    </r>
    <r>
      <rPr>
        <sz val="10"/>
        <rFont val="Arial Narrow"/>
      </rPr>
      <t xml:space="preserve"> / 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-годовой объем экскаваторного блока </t>
    </r>
  </si>
  <si>
    <r>
      <t xml:space="preserve">   V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г</t>
    </r>
    <r>
      <rPr>
        <sz val="10"/>
        <rFont val="Arial Narrow"/>
      </rPr>
      <t xml:space="preserve"> / (N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н</t>
    </r>
    <r>
      <rPr>
        <sz val="10"/>
        <rFont val="Arial Narrow"/>
      </rPr>
      <t>)/N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 объем блока на 1 взрыв</t>
    </r>
  </si>
  <si>
    <t>Удельный расход ДШЭ</t>
  </si>
  <si>
    <r>
      <t>м/м</t>
    </r>
    <r>
      <rPr>
        <vertAlign val="superscript"/>
        <sz val="10"/>
        <rFont val="Arial Narrow"/>
      </rPr>
      <t>3</t>
    </r>
  </si>
  <si>
    <r>
      <t xml:space="preserve">   N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- количество взрывов в неделю</t>
    </r>
  </si>
  <si>
    <t>Удельный расход СИНВ-С</t>
  </si>
  <si>
    <r>
      <t>шт/м</t>
    </r>
    <r>
      <rPr>
        <vertAlign val="superscript"/>
        <sz val="10"/>
        <rFont val="Arial Narrow"/>
      </rPr>
      <t>3</t>
    </r>
  </si>
  <si>
    <r>
      <t xml:space="preserve">   N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= V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/ V - количество скважин на 1 взрыв</t>
    </r>
  </si>
  <si>
    <r>
      <t xml:space="preserve">   Q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= М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- расход ВВ на 1 взрыв</t>
    </r>
  </si>
  <si>
    <t>Годовой расход ВМ</t>
  </si>
  <si>
    <t>Ед. изм.</t>
  </si>
  <si>
    <t>Всего</t>
  </si>
  <si>
    <t>в том числе</t>
  </si>
  <si>
    <t>Дроблен. негабаритов</t>
  </si>
  <si>
    <t>Количество СИНВ-С на взрыв</t>
  </si>
  <si>
    <t>Руда</t>
  </si>
  <si>
    <r>
      <t>Lдш = 1,1 N</t>
    </r>
    <r>
      <rPr>
        <vertAlign val="subscript"/>
        <sz val="9"/>
        <rFont val="Arial Narrow"/>
      </rPr>
      <t>скв</t>
    </r>
    <r>
      <rPr>
        <sz val="9"/>
        <rFont val="Arial Narrow"/>
      </rPr>
      <t xml:space="preserve"> а  - расход ДШ на взрыв</t>
    </r>
  </si>
  <si>
    <t>Игданит</t>
  </si>
  <si>
    <t>Количество электродетонаторов на взрыв</t>
  </si>
  <si>
    <t>Аммонит 6ЖВ</t>
  </si>
  <si>
    <t>Годовой расход СИНВ-С</t>
  </si>
  <si>
    <t>Детонирующий шнур (ДШЭ)</t>
  </si>
  <si>
    <t>Годовой расход ДШ</t>
  </si>
  <si>
    <t>Электродетонаторы</t>
  </si>
  <si>
    <r>
      <t xml:space="preserve">   q</t>
    </r>
    <r>
      <rPr>
        <vertAlign val="subscript"/>
        <sz val="10"/>
        <rFont val="Arial Narrow"/>
      </rPr>
      <t>ф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/ V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- фактический удельный расход ВВ</t>
    </r>
  </si>
  <si>
    <r>
      <t>кг/м</t>
    </r>
    <r>
      <rPr>
        <vertAlign val="superscript"/>
        <sz val="9"/>
        <rFont val="Arial Narrow"/>
      </rPr>
      <t>3</t>
    </r>
  </si>
  <si>
    <t>Удельный расход ДША</t>
  </si>
  <si>
    <r>
      <t>м/м</t>
    </r>
    <r>
      <rPr>
        <vertAlign val="superscript"/>
        <sz val="9"/>
        <rFont val="Arial Narrow"/>
      </rPr>
      <t>3</t>
    </r>
  </si>
  <si>
    <r>
      <t xml:space="preserve">   L</t>
    </r>
    <r>
      <rPr>
        <vertAlign val="subscript"/>
        <sz val="10"/>
        <rFont val="Arial Narrow"/>
      </rPr>
      <t>вз</t>
    </r>
    <r>
      <rPr>
        <sz val="10"/>
        <rFont val="Arial Narrow"/>
      </rPr>
      <t xml:space="preserve"> = N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L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-объем бурения на взрыв (с учетом 5% потерь)</t>
    </r>
  </si>
  <si>
    <r>
      <t xml:space="preserve">   N</t>
    </r>
    <r>
      <rPr>
        <vertAlign val="subscript"/>
        <sz val="10"/>
        <rFont val="Arial Narrow"/>
      </rPr>
      <t>смб</t>
    </r>
    <r>
      <rPr>
        <sz val="10"/>
        <rFont val="Arial Narrow"/>
      </rPr>
      <t xml:space="preserve"> - количество смен в сутки на бурении</t>
    </r>
  </si>
  <si>
    <r>
      <t xml:space="preserve">   L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вз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 годовой объем бурения</t>
    </r>
  </si>
  <si>
    <r>
      <t xml:space="preserve">   П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= n</t>
    </r>
    <r>
      <rPr>
        <sz val="12.5"/>
        <rFont val="Arial Narrow"/>
      </rPr>
      <t xml:space="preserve"> </t>
    </r>
    <r>
      <rPr>
        <sz val="10"/>
        <rFont val="Arial Narrow"/>
      </rPr>
      <t>Т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 xml:space="preserve">см </t>
    </r>
    <r>
      <rPr>
        <sz val="10"/>
        <rFont val="Arial Narrow"/>
      </rPr>
      <t>- сменная производительность станка</t>
    </r>
  </si>
  <si>
    <t>м/см</t>
  </si>
  <si>
    <t xml:space="preserve">    n - скорость бурения</t>
  </si>
  <si>
    <t>м/час</t>
  </si>
  <si>
    <r>
      <t xml:space="preserve">    К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- коэффициент использования станка в смену</t>
    </r>
  </si>
  <si>
    <r>
      <t xml:space="preserve">   П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= П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N</t>
    </r>
    <r>
      <rPr>
        <vertAlign val="subscript"/>
        <sz val="10"/>
        <rFont val="Arial Narrow"/>
      </rPr>
      <t>смб</t>
    </r>
    <r>
      <rPr>
        <sz val="10"/>
        <rFont val="Arial Narrow"/>
      </rPr>
      <t xml:space="preserve"> N</t>
    </r>
    <r>
      <rPr>
        <vertAlign val="subscript"/>
        <sz val="10"/>
        <rFont val="Arial Narrow"/>
      </rPr>
      <t>рд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тг</t>
    </r>
    <r>
      <rPr>
        <sz val="10"/>
        <rFont val="Arial Narrow"/>
      </rPr>
      <t xml:space="preserve"> - годовая производительность станка</t>
    </r>
  </si>
  <si>
    <t>п. м</t>
  </si>
  <si>
    <r>
      <t xml:space="preserve">   К</t>
    </r>
    <r>
      <rPr>
        <vertAlign val="subscript"/>
        <sz val="10"/>
        <rFont val="Arial Narrow"/>
      </rPr>
      <t>тг</t>
    </r>
    <r>
      <rPr>
        <sz val="10"/>
        <rFont val="Arial Narrow"/>
      </rPr>
      <t xml:space="preserve"> - коэффициент технической готовности</t>
    </r>
  </si>
  <si>
    <r>
      <t xml:space="preserve">   Т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- продолжительность смены</t>
    </r>
  </si>
  <si>
    <r>
      <t xml:space="preserve">   N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- количество рабочих недель</t>
    </r>
  </si>
  <si>
    <r>
      <t xml:space="preserve">   N</t>
    </r>
    <r>
      <rPr>
        <vertAlign val="subscript"/>
        <sz val="10"/>
        <rFont val="Arial Narrow"/>
      </rPr>
      <t>р.д</t>
    </r>
    <r>
      <rPr>
        <sz val="10"/>
        <rFont val="Arial Narrow"/>
      </rPr>
      <t xml:space="preserve"> - количество рабочих дней в году</t>
    </r>
  </si>
  <si>
    <r>
      <t xml:space="preserve">   L</t>
    </r>
    <r>
      <rPr>
        <vertAlign val="subscript"/>
        <sz val="10"/>
        <rFont val="Arial Narrow"/>
      </rPr>
      <t>отк</t>
    </r>
    <r>
      <rPr>
        <sz val="10"/>
        <rFont val="Arial Narrow"/>
      </rPr>
      <t xml:space="preserve"> - годовой объем бурения на заоткоске</t>
    </r>
  </si>
  <si>
    <r>
      <t xml:space="preserve">   N</t>
    </r>
    <r>
      <rPr>
        <vertAlign val="subscript"/>
        <sz val="10"/>
        <rFont val="Arial Narrow"/>
      </rPr>
      <t>бс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/ П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- расчетное количество станков</t>
    </r>
  </si>
  <si>
    <t xml:space="preserve">   Принятое количество буровых станков</t>
  </si>
  <si>
    <t>Количество электродетонатор на 1 взрыв (для детонации ДША)</t>
  </si>
  <si>
    <t>Ширина развала горной массы в забое</t>
  </si>
  <si>
    <r>
      <t>В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= В (k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Н/Н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-1) + Н/2 j</t>
    </r>
  </si>
  <si>
    <t xml:space="preserve"> В - ширина заходки по целику</t>
  </si>
  <si>
    <t>j  =  tga х tgb / (tga - tgb)</t>
  </si>
  <si>
    <t>a - угол откоса рабочего уступа</t>
  </si>
  <si>
    <t>b - угол откоса развала</t>
  </si>
  <si>
    <t xml:space="preserve">В = Н сtga + с + в (n-1) </t>
  </si>
  <si>
    <t xml:space="preserve">с - берма </t>
  </si>
  <si>
    <t>Общая ширина развала горной массы</t>
  </si>
  <si>
    <t>Расчет безопасных расстояний</t>
  </si>
  <si>
    <t xml:space="preserve">   1. По разлету отдельных кусков руды и породы  (для людей)</t>
  </si>
  <si>
    <r>
      <t xml:space="preserve">  </t>
    </r>
    <r>
      <rPr>
        <i/>
        <sz val="10"/>
        <rFont val="Arial Narrow"/>
      </rPr>
      <t>h</t>
    </r>
    <r>
      <rPr>
        <i/>
        <vertAlign val="subscript"/>
        <sz val="10"/>
        <rFont val="Arial Narrow"/>
      </rPr>
      <t>з</t>
    </r>
    <r>
      <rPr>
        <sz val="10"/>
        <rFont val="Arial Narrow"/>
      </rPr>
      <t xml:space="preserve"> - коэффициент заполнения скважины ВВ:</t>
    </r>
  </si>
  <si>
    <r>
      <t xml:space="preserve">  </t>
    </r>
    <r>
      <rPr>
        <i/>
        <sz val="10"/>
        <rFont val="Arial Narrow"/>
      </rPr>
      <t>h</t>
    </r>
    <r>
      <rPr>
        <i/>
        <vertAlign val="subscript"/>
        <sz val="10"/>
        <rFont val="Arial Narrow"/>
      </rPr>
      <t>з</t>
    </r>
    <r>
      <rPr>
        <sz val="10"/>
        <rFont val="Arial Narrow"/>
      </rPr>
      <t xml:space="preserve"> = Lзар / Lскв</t>
    </r>
  </si>
  <si>
    <r>
      <t xml:space="preserve"> </t>
    </r>
    <r>
      <rPr>
        <i/>
        <sz val="10"/>
        <rFont val="Arial Narrow"/>
      </rPr>
      <t xml:space="preserve"> h</t>
    </r>
    <r>
      <rPr>
        <i/>
        <vertAlign val="subscript"/>
        <sz val="10"/>
        <rFont val="Arial Narrow"/>
      </rPr>
      <t>заб</t>
    </r>
    <r>
      <rPr>
        <sz val="10"/>
        <rFont val="Arial Narrow"/>
      </rPr>
      <t xml:space="preserve"> = 1 (к-т заполнения скважины забойкой)</t>
    </r>
  </si>
  <si>
    <r>
      <t xml:space="preserve">  </t>
    </r>
    <r>
      <rPr>
        <i/>
        <sz val="10"/>
        <rFont val="Arial Narrow"/>
      </rPr>
      <t>R</t>
    </r>
    <r>
      <rPr>
        <i/>
        <vertAlign val="subscript"/>
        <sz val="10"/>
        <rFont val="Arial Narrow"/>
      </rPr>
      <t>разл</t>
    </r>
    <r>
      <rPr>
        <i/>
        <sz val="10"/>
        <rFont val="Arial Narrow"/>
      </rPr>
      <t xml:space="preserve"> = К</t>
    </r>
    <r>
      <rPr>
        <i/>
        <vertAlign val="subscript"/>
        <sz val="10"/>
        <rFont val="Arial Narrow"/>
      </rPr>
      <t>р</t>
    </r>
    <r>
      <rPr>
        <i/>
        <sz val="10"/>
        <rFont val="Arial Narrow"/>
      </rPr>
      <t xml:space="preserve"> r</t>
    </r>
    <r>
      <rPr>
        <i/>
        <vertAlign val="subscript"/>
        <sz val="10"/>
        <rFont val="Arial Narrow"/>
      </rPr>
      <t>раз</t>
    </r>
    <r>
      <rPr>
        <sz val="10"/>
        <rFont val="Arial Narrow"/>
      </rPr>
      <t xml:space="preserve"> - в сторону косогора</t>
    </r>
  </si>
  <si>
    <r>
      <t>К</t>
    </r>
    <r>
      <rPr>
        <i/>
        <vertAlign val="subscript"/>
        <sz val="10"/>
        <rFont val="Arial Narrow"/>
      </rPr>
      <t>р</t>
    </r>
    <r>
      <rPr>
        <i/>
        <sz val="10"/>
        <rFont val="Arial Narrow"/>
      </rPr>
      <t xml:space="preserve"> -</t>
    </r>
    <r>
      <rPr>
        <sz val="10"/>
        <rFont val="Arial Narrow"/>
      </rPr>
      <t xml:space="preserve"> к-т, учитывающий рельеф местности (косогор) </t>
    </r>
  </si>
  <si>
    <t xml:space="preserve">                                               </t>
  </si>
  <si>
    <t>Н - превышение верхней отм взрываемого участка над границей опасной зоны</t>
  </si>
  <si>
    <t>Кр = 1 + tgβ</t>
  </si>
  <si>
    <r>
      <rPr>
        <i/>
        <sz val="10"/>
        <rFont val="Arial Narrow"/>
      </rPr>
      <t>β</t>
    </r>
    <r>
      <rPr>
        <sz val="10"/>
        <rFont val="Arial Narrow"/>
      </rPr>
      <t xml:space="preserve"> - угол косогора**</t>
    </r>
  </si>
  <si>
    <t>град</t>
  </si>
  <si>
    <t xml:space="preserve">Принято </t>
  </si>
  <si>
    <t>2. По УВВ на застекление</t>
  </si>
  <si>
    <t>Rувв = 65 ÖQэо</t>
  </si>
  <si>
    <t>ф-ла №13</t>
  </si>
  <si>
    <t>Qэо = Qэ + Qдш</t>
  </si>
  <si>
    <t xml:space="preserve">Qэ = 12 Р d Кз N </t>
  </si>
  <si>
    <t>ф-ла №17</t>
  </si>
  <si>
    <t>Lзаб / d</t>
  </si>
  <si>
    <t>Кз - к-т, зависящий от отношения Lзаб к d скважины</t>
  </si>
  <si>
    <t>N - количество взрываемых зарядов в группе</t>
  </si>
  <si>
    <t>Nг - количество групп зарядов</t>
  </si>
  <si>
    <t>Qдш, количество ВВ в ДШЭ</t>
  </si>
  <si>
    <t>Длина ДШ на группу</t>
  </si>
  <si>
    <t>Удельный вес ВВ в 1м ДШЭ</t>
  </si>
  <si>
    <t>г</t>
  </si>
  <si>
    <t>Х</t>
  </si>
  <si>
    <t>VIII</t>
  </si>
  <si>
    <t xml:space="preserve">Коэффициент на группу пород </t>
  </si>
  <si>
    <t>Взрывание при отрицательных температурах</t>
  </si>
  <si>
    <t>Взрывание с замедлением</t>
  </si>
  <si>
    <t>Rувв</t>
  </si>
  <si>
    <t>3. По сейсмике</t>
  </si>
  <si>
    <r>
      <t>Rc = Кг Кс a Q</t>
    </r>
    <r>
      <rPr>
        <vertAlign val="superscript"/>
        <sz val="10"/>
        <rFont val="Arial Narrow"/>
      </rPr>
      <t>1/3</t>
    </r>
    <r>
      <rPr>
        <sz val="10"/>
        <rFont val="Arial Narrow"/>
      </rPr>
      <t xml:space="preserve"> / N</t>
    </r>
    <r>
      <rPr>
        <vertAlign val="superscript"/>
        <sz val="10"/>
        <rFont val="Arial Narrow"/>
      </rPr>
      <t>1/4</t>
    </r>
  </si>
  <si>
    <t>Кг - к-т, зависящий от свойств грунта</t>
  </si>
  <si>
    <t>Кс - к-т, зависящий от типа зданий и зарактера застройки</t>
  </si>
  <si>
    <t>a - к-т, зависящий от условий взрывания</t>
  </si>
  <si>
    <t>Q - общая масса одновременно взрываемых зарядов,кг</t>
  </si>
  <si>
    <t>N - число зарядов ВВ</t>
  </si>
  <si>
    <t>По разлету отдельных кусков руды и породы  (для оборудования и зданий)*</t>
  </si>
  <si>
    <r>
      <t>Rр = 200 Ку (q Н)</t>
    </r>
    <r>
      <rPr>
        <vertAlign val="superscript"/>
        <sz val="10"/>
        <rFont val="Arial Narrow"/>
      </rPr>
      <t>0,4</t>
    </r>
    <r>
      <rPr>
        <sz val="10"/>
        <rFont val="Arial Narrow"/>
      </rPr>
      <t xml:space="preserve"> / (Lзаб)</t>
    </r>
    <r>
      <rPr>
        <vertAlign val="superscript"/>
        <sz val="10"/>
        <rFont val="Arial Narrow"/>
      </rPr>
      <t>0,5</t>
    </r>
  </si>
  <si>
    <t xml:space="preserve"> Ку - к-т условий взрывания</t>
  </si>
  <si>
    <t xml:space="preserve"> q - удельный расход ВВ</t>
  </si>
  <si>
    <t>кг/м3</t>
  </si>
  <si>
    <t xml:space="preserve"> Н - высота уступа</t>
  </si>
  <si>
    <t>Lзаб - длина забойки</t>
  </si>
  <si>
    <t xml:space="preserve">* - В соответствии с "Руководством по определению радиусов </t>
  </si>
  <si>
    <t>опасных зон по разлету кусков для оборудования, зданий и с</t>
  </si>
  <si>
    <t xml:space="preserve">сооружений…", ООО"ЦПЭССЛ БВР", МГТУ и согласованным Ростехнадзором </t>
  </si>
  <si>
    <t>Удельный расход дизтоплива(принят)</t>
  </si>
  <si>
    <t>л/час</t>
  </si>
  <si>
    <t>Удельный расход дизтоплива</t>
  </si>
  <si>
    <t>кг/час</t>
  </si>
  <si>
    <t>около 75</t>
  </si>
  <si>
    <t>Удельный вес топлива</t>
  </si>
  <si>
    <t>кг/л</t>
  </si>
  <si>
    <t>Количество часов работы в год</t>
  </si>
  <si>
    <t>Годовой расход дизтоплива</t>
  </si>
  <si>
    <t>Неучтенный расход</t>
  </si>
  <si>
    <t>Неучтенный годовой расход дизтоплива</t>
  </si>
  <si>
    <t>Общий расход дизтоплива в год</t>
  </si>
  <si>
    <t xml:space="preserve">   Техническая характеристика экскаватора </t>
  </si>
  <si>
    <t>Марка экскаватора</t>
  </si>
  <si>
    <t xml:space="preserve">Hyndai R450LC-7. </t>
  </si>
  <si>
    <t xml:space="preserve">Hyndai R520LC-9S </t>
  </si>
  <si>
    <t>Тип лопаты</t>
  </si>
  <si>
    <t xml:space="preserve"> Вместимость ковша, м3 </t>
  </si>
  <si>
    <t>Радиус черпания на уровне стоянки (макс), м</t>
  </si>
  <si>
    <t>Радиус черпания максимальный, м</t>
  </si>
  <si>
    <t>Высота разгрузки максимальная</t>
  </si>
  <si>
    <t>Радиус разгрузки, максимальный, м</t>
  </si>
  <si>
    <t>Высота черпания максимальная</t>
  </si>
  <si>
    <t>Глубина копания максимальная</t>
  </si>
  <si>
    <r>
      <t>Расчетная продолжительность цикла, с (90</t>
    </r>
    <r>
      <rPr>
        <vertAlign val="superscript"/>
        <sz val="10"/>
        <rFont val="Arial Narrow"/>
      </rPr>
      <t>о</t>
    </r>
    <r>
      <rPr>
        <sz val="10"/>
        <rFont val="Arial Narrow"/>
      </rPr>
      <t>)</t>
    </r>
  </si>
  <si>
    <t>сек</t>
  </si>
  <si>
    <t>Сменный ковш, м3</t>
  </si>
  <si>
    <t>Ширина экскаватора</t>
  </si>
  <si>
    <t>Масса</t>
  </si>
  <si>
    <t>Мощность двигателя</t>
  </si>
  <si>
    <t>кВт (л.с.)</t>
  </si>
  <si>
    <t>265 (353)</t>
  </si>
  <si>
    <t>265(353)</t>
  </si>
  <si>
    <t>Расчет экскавации</t>
  </si>
  <si>
    <t>Наименования показателей</t>
  </si>
  <si>
    <t>добыча</t>
  </si>
  <si>
    <t xml:space="preserve"> вскрыша</t>
  </si>
  <si>
    <t>ПРС</t>
  </si>
  <si>
    <r>
      <t>м</t>
    </r>
    <r>
      <rPr>
        <vertAlign val="superscript"/>
        <sz val="12"/>
        <rFont val="Arial Narrow"/>
      </rPr>
      <t>3</t>
    </r>
  </si>
  <si>
    <r>
      <t xml:space="preserve">     Q</t>
    </r>
    <r>
      <rPr>
        <vertAlign val="subscript"/>
        <sz val="12"/>
        <rFont val="Arial Narrow"/>
      </rPr>
      <t>год</t>
    </r>
    <r>
      <rPr>
        <sz val="12"/>
        <rFont val="Arial Narrow"/>
      </rPr>
      <t xml:space="preserve"> =  Q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х N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х N</t>
    </r>
    <r>
      <rPr>
        <vertAlign val="subscript"/>
        <sz val="12"/>
        <rFont val="Arial Narrow"/>
      </rPr>
      <t xml:space="preserve">рд </t>
    </r>
    <r>
      <rPr>
        <sz val="12"/>
        <rFont val="Arial Narrow"/>
      </rPr>
      <t>х К</t>
    </r>
    <r>
      <rPr>
        <vertAlign val="subscript"/>
        <sz val="12"/>
        <rFont val="Arial Narrow"/>
      </rPr>
      <t>тг</t>
    </r>
  </si>
  <si>
    <r>
      <t>м</t>
    </r>
    <r>
      <rPr>
        <vertAlign val="superscript"/>
        <sz val="12"/>
        <rFont val="Arial Narrow"/>
      </rPr>
      <t>3</t>
    </r>
    <r>
      <rPr>
        <sz val="12"/>
        <rFont val="Arial Narrow"/>
      </rPr>
      <t>/год</t>
    </r>
  </si>
  <si>
    <r>
      <t xml:space="preserve">     Q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=  Е</t>
    </r>
    <r>
      <rPr>
        <vertAlign val="subscript"/>
        <sz val="12"/>
        <rFont val="Arial Narrow"/>
      </rPr>
      <t>а</t>
    </r>
    <r>
      <rPr>
        <sz val="12"/>
        <rFont val="Arial Narrow"/>
      </rPr>
      <t xml:space="preserve"> х v х К</t>
    </r>
    <r>
      <rPr>
        <vertAlign val="subscript"/>
        <sz val="12"/>
        <rFont val="Arial Narrow"/>
      </rPr>
      <t>э</t>
    </r>
    <r>
      <rPr>
        <sz val="12"/>
        <rFont val="Arial Narrow"/>
      </rPr>
      <t xml:space="preserve"> х Т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х К</t>
    </r>
    <r>
      <rPr>
        <vertAlign val="subscript"/>
        <sz val="12"/>
        <rFont val="Arial Narrow"/>
      </rPr>
      <t>и</t>
    </r>
  </si>
  <si>
    <r>
      <t>м</t>
    </r>
    <r>
      <rPr>
        <vertAlign val="superscript"/>
        <sz val="12"/>
        <rFont val="Arial Narrow"/>
      </rPr>
      <t>3</t>
    </r>
    <r>
      <rPr>
        <sz val="12"/>
        <rFont val="Arial Narrow"/>
      </rPr>
      <t>/см</t>
    </r>
  </si>
  <si>
    <r>
      <t xml:space="preserve">     Е</t>
    </r>
    <r>
      <rPr>
        <vertAlign val="subscript"/>
        <sz val="12"/>
        <rFont val="Arial Narrow"/>
      </rPr>
      <t>а</t>
    </r>
    <r>
      <rPr>
        <sz val="12"/>
        <rFont val="Arial Narrow"/>
      </rPr>
      <t xml:space="preserve"> - ёмкость ковша</t>
    </r>
  </si>
  <si>
    <r>
      <t xml:space="preserve">     v = 3600 / t</t>
    </r>
    <r>
      <rPr>
        <vertAlign val="subscript"/>
        <sz val="12"/>
        <rFont val="Arial Narrow"/>
      </rPr>
      <t>ц</t>
    </r>
    <r>
      <rPr>
        <sz val="12"/>
        <rFont val="Arial Narrow"/>
      </rPr>
      <t xml:space="preserve"> - количество циклов в час </t>
    </r>
  </si>
  <si>
    <r>
      <t xml:space="preserve">      t</t>
    </r>
    <r>
      <rPr>
        <vertAlign val="subscript"/>
        <sz val="12"/>
        <rFont val="Arial Narrow"/>
      </rPr>
      <t>ц</t>
    </r>
    <r>
      <rPr>
        <sz val="12"/>
        <rFont val="Arial Narrow"/>
      </rPr>
      <t xml:space="preserve">  - время одного цикла</t>
    </r>
  </si>
  <si>
    <t>с</t>
  </si>
  <si>
    <r>
      <t xml:space="preserve">     К</t>
    </r>
    <r>
      <rPr>
        <vertAlign val="subscript"/>
        <sz val="12"/>
        <rFont val="Arial Narrow"/>
      </rPr>
      <t>э</t>
    </r>
    <r>
      <rPr>
        <sz val="12"/>
        <rFont val="Arial Narrow"/>
      </rPr>
      <t xml:space="preserve"> = К</t>
    </r>
    <r>
      <rPr>
        <vertAlign val="subscript"/>
        <sz val="12"/>
        <rFont val="Arial Narrow"/>
      </rPr>
      <t>н</t>
    </r>
    <r>
      <rPr>
        <sz val="12"/>
        <rFont val="Arial Narrow"/>
      </rPr>
      <t xml:space="preserve"> / К</t>
    </r>
    <r>
      <rPr>
        <vertAlign val="subscript"/>
        <sz val="12"/>
        <rFont val="Arial Narrow"/>
      </rPr>
      <t>р</t>
    </r>
    <r>
      <rPr>
        <sz val="12"/>
        <rFont val="Arial Narrow"/>
      </rPr>
      <t xml:space="preserve"> - коэффициент экскавации</t>
    </r>
  </si>
  <si>
    <t>д.е.</t>
  </si>
  <si>
    <r>
      <t xml:space="preserve">             К</t>
    </r>
    <r>
      <rPr>
        <vertAlign val="subscript"/>
        <sz val="12"/>
        <rFont val="Arial Narrow"/>
      </rPr>
      <t>н</t>
    </r>
    <r>
      <rPr>
        <sz val="12"/>
        <rFont val="Arial Narrow"/>
      </rPr>
      <t xml:space="preserve"> - к-т наполнения ковша</t>
    </r>
  </si>
  <si>
    <r>
      <t xml:space="preserve">             К</t>
    </r>
    <r>
      <rPr>
        <vertAlign val="subscript"/>
        <sz val="12"/>
        <rFont val="Arial Narrow"/>
      </rPr>
      <t>р</t>
    </r>
    <r>
      <rPr>
        <sz val="12"/>
        <rFont val="Arial Narrow"/>
      </rPr>
      <t xml:space="preserve"> - к-т разрыхления породы в ковше</t>
    </r>
  </si>
  <si>
    <r>
      <t xml:space="preserve">     К</t>
    </r>
    <r>
      <rPr>
        <vertAlign val="subscript"/>
        <sz val="12"/>
        <rFont val="Arial Narrow"/>
      </rPr>
      <t>и</t>
    </r>
    <r>
      <rPr>
        <sz val="12"/>
        <rFont val="Arial Narrow"/>
      </rPr>
      <t xml:space="preserve"> - к-т использования экскаватора в смену</t>
    </r>
  </si>
  <si>
    <t xml:space="preserve">     Ки - к-т использования расчетный</t>
  </si>
  <si>
    <t xml:space="preserve">     Т - продолжительность смены</t>
  </si>
  <si>
    <t xml:space="preserve">         - обеденный перерыв</t>
  </si>
  <si>
    <t xml:space="preserve">         - ПЗО</t>
  </si>
  <si>
    <t xml:space="preserve"> - простои -ожидан, постановки под погруз самосвала,</t>
  </si>
  <si>
    <t xml:space="preserve">         - личные надобности</t>
  </si>
  <si>
    <t xml:space="preserve">    Nсм - кол-во рабочих смен экскаватора в году</t>
  </si>
  <si>
    <t>ВНТП 35-86 (табл 17) 8-часовых</t>
  </si>
  <si>
    <t xml:space="preserve"> 12-часовых</t>
  </si>
  <si>
    <r>
      <t xml:space="preserve">    N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- количество смен в сутки</t>
    </r>
  </si>
  <si>
    <r>
      <t xml:space="preserve">    N</t>
    </r>
    <r>
      <rPr>
        <vertAlign val="subscript"/>
        <sz val="12"/>
        <rFont val="Arial Narrow"/>
      </rPr>
      <t>р.д</t>
    </r>
    <r>
      <rPr>
        <sz val="12"/>
        <rFont val="Arial Narrow"/>
      </rPr>
      <t xml:space="preserve"> - количество рабочих дней в году </t>
    </r>
  </si>
  <si>
    <r>
      <t xml:space="preserve">    К</t>
    </r>
    <r>
      <rPr>
        <vertAlign val="subscript"/>
        <sz val="12"/>
        <rFont val="Arial Narrow"/>
      </rPr>
      <t>тг</t>
    </r>
    <r>
      <rPr>
        <sz val="12"/>
        <rFont val="Arial Narrow"/>
      </rPr>
      <t>- к-т технической готовности</t>
    </r>
  </si>
  <si>
    <t>Ктг- к-т технической готовности (расчетный)</t>
  </si>
  <si>
    <t>Требуемое количество экскаваторов</t>
  </si>
  <si>
    <t>един</t>
  </si>
  <si>
    <t>Принятое количество экскаваторов</t>
  </si>
  <si>
    <t>Удельный расход дизтоплива (принят)</t>
  </si>
  <si>
    <t>62-68</t>
  </si>
  <si>
    <t>193-204</t>
  </si>
  <si>
    <t>193-205</t>
  </si>
  <si>
    <t>Аналог</t>
  </si>
  <si>
    <t>385В</t>
  </si>
  <si>
    <t>Общий расход дистоплива в год</t>
  </si>
  <si>
    <t>Техническая характеристика автосамосвала</t>
  </si>
  <si>
    <t>Един. изм.</t>
  </si>
  <si>
    <t>Grunwald D20</t>
  </si>
  <si>
    <t>Белаз 7547</t>
  </si>
  <si>
    <t>Komatsu HD 465-7</t>
  </si>
  <si>
    <t>Komatsu  HD 1500-7</t>
  </si>
  <si>
    <t xml:space="preserve"> Вместимость кузова (Vк):     - геометрическая</t>
  </si>
  <si>
    <r>
      <t>м</t>
    </r>
    <r>
      <rPr>
        <vertAlign val="superscript"/>
        <sz val="10"/>
        <rFont val="Times New Roman Cyr"/>
      </rPr>
      <t>3</t>
    </r>
  </si>
  <si>
    <t>м3</t>
  </si>
  <si>
    <t xml:space="preserve">                                                      - с шапкой</t>
  </si>
  <si>
    <t xml:space="preserve"> Грузоподъемность, т</t>
  </si>
  <si>
    <t xml:space="preserve"> Основные размеры:                       - длина</t>
  </si>
  <si>
    <t xml:space="preserve">                                                     - ширина (по зеркалам)</t>
  </si>
  <si>
    <t xml:space="preserve">                                                    - высота (по кабине)</t>
  </si>
  <si>
    <t xml:space="preserve">                                                    - высота ( по кузову)</t>
  </si>
  <si>
    <t xml:space="preserve"> Радиус поворота (внешний, минимальный)</t>
  </si>
  <si>
    <t xml:space="preserve"> Радиус поворота (внутренний)</t>
  </si>
  <si>
    <t xml:space="preserve"> Двигатель</t>
  </si>
  <si>
    <t xml:space="preserve"> Мощность:    -  кВт</t>
  </si>
  <si>
    <t xml:space="preserve">                     - л.с.</t>
  </si>
  <si>
    <t xml:space="preserve"> Шины</t>
  </si>
  <si>
    <t>12.00R24</t>
  </si>
  <si>
    <t>21.00-35</t>
  </si>
  <si>
    <t>24.00-R35</t>
  </si>
  <si>
    <t>33.00-R51</t>
  </si>
  <si>
    <t xml:space="preserve"> Колесная формула</t>
  </si>
  <si>
    <t xml:space="preserve"> Масса</t>
  </si>
  <si>
    <t xml:space="preserve"> Время подъема кузова</t>
  </si>
  <si>
    <t xml:space="preserve"> Время опускания кузова</t>
  </si>
  <si>
    <t xml:space="preserve">Расчет автотранспорта </t>
  </si>
  <si>
    <t xml:space="preserve">Ед. </t>
  </si>
  <si>
    <t>Полезное ископ.</t>
  </si>
  <si>
    <t>ПСП</t>
  </si>
  <si>
    <t xml:space="preserve"> Марка самосвала</t>
  </si>
  <si>
    <r>
      <t>Q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= G x n x k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- техническая производительность автосамосвала</t>
    </r>
  </si>
  <si>
    <t>т/час</t>
  </si>
  <si>
    <t xml:space="preserve">    G - грузоподъемность автосамосвала</t>
  </si>
  <si>
    <t xml:space="preserve">            Объем руды, загружаемой в кузов</t>
  </si>
  <si>
    <t xml:space="preserve">           К-т заполнения кузова</t>
  </si>
  <si>
    <t xml:space="preserve">           К-т заполнения кузова с шапкой</t>
  </si>
  <si>
    <r>
      <t xml:space="preserve">      n = 60 / Т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- количество рейсов в час</t>
    </r>
  </si>
  <si>
    <r>
      <t xml:space="preserve">         Т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= t</t>
    </r>
    <r>
      <rPr>
        <vertAlign val="subscript"/>
        <sz val="10"/>
        <rFont val="Times New Roman Cyr"/>
      </rPr>
      <t>п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м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раз</t>
    </r>
    <r>
      <rPr>
        <sz val="10"/>
        <rFont val="Times New Roman Cyr"/>
      </rPr>
      <t xml:space="preserve"> - продолжительность рейса</t>
    </r>
  </si>
  <si>
    <t>мин</t>
  </si>
  <si>
    <r>
      <t xml:space="preserve">          t</t>
    </r>
    <r>
      <rPr>
        <vertAlign val="subscript"/>
        <sz val="10"/>
        <rFont val="Times New Roman Cyr"/>
      </rPr>
      <t>п</t>
    </r>
    <r>
      <rPr>
        <sz val="10"/>
        <rFont val="Times New Roman Cyr"/>
      </rPr>
      <t xml:space="preserve"> = t</t>
    </r>
    <r>
      <rPr>
        <vertAlign val="subscript"/>
        <sz val="10"/>
        <rFont val="Times New Roman Cyr"/>
      </rPr>
      <t>ц</t>
    </r>
    <r>
      <rPr>
        <sz val="10"/>
        <rFont val="Times New Roman Cyr"/>
      </rPr>
      <t xml:space="preserve"> * N</t>
    </r>
    <r>
      <rPr>
        <vertAlign val="subscript"/>
        <sz val="10"/>
        <rFont val="Times New Roman Cyr"/>
      </rPr>
      <t>к</t>
    </r>
    <r>
      <rPr>
        <sz val="10"/>
        <rFont val="Times New Roman Cyr"/>
      </rPr>
      <t xml:space="preserve"> - время погрузки автосамосвала</t>
    </r>
  </si>
  <si>
    <r>
      <t xml:space="preserve">          t</t>
    </r>
    <r>
      <rPr>
        <vertAlign val="subscript"/>
        <sz val="10"/>
        <rFont val="Times New Roman Cyr"/>
      </rPr>
      <t>ц</t>
    </r>
    <r>
      <rPr>
        <sz val="10"/>
        <rFont val="Times New Roman Cyr"/>
      </rPr>
      <t xml:space="preserve"> - время цикла экскаватора</t>
    </r>
  </si>
  <si>
    <r>
      <t xml:space="preserve">          N</t>
    </r>
    <r>
      <rPr>
        <vertAlign val="subscript"/>
        <sz val="10"/>
        <rFont val="Times New Roman Cyr"/>
      </rPr>
      <t>кп</t>
    </r>
    <r>
      <rPr>
        <sz val="10"/>
        <rFont val="Times New Roman Cyr"/>
      </rPr>
      <t xml:space="preserve"> = G / (Е</t>
    </r>
    <r>
      <rPr>
        <vertAlign val="subscript"/>
        <sz val="10"/>
        <rFont val="Times New Roman Cyr"/>
      </rPr>
      <t>а</t>
    </r>
    <r>
      <rPr>
        <sz val="10"/>
        <rFont val="Times New Roman Cyr"/>
      </rPr>
      <t xml:space="preserve"> * q * К</t>
    </r>
    <r>
      <rPr>
        <vertAlign val="subscript"/>
        <sz val="10"/>
        <rFont val="Times New Roman Cyr"/>
      </rPr>
      <t>э</t>
    </r>
    <r>
      <rPr>
        <sz val="10"/>
        <rFont val="Times New Roman Cyr"/>
      </rPr>
      <t>) - расчетное число ковшей, разгружаемых в кузов</t>
    </r>
  </si>
  <si>
    <r>
      <t xml:space="preserve">         Принятое число ковшей (N</t>
    </r>
    <r>
      <rPr>
        <vertAlign val="subscript"/>
        <sz val="10"/>
        <rFont val="Times New Roman Cyr"/>
      </rPr>
      <t>кп</t>
    </r>
    <r>
      <rPr>
        <sz val="10"/>
        <rFont val="Times New Roman Cyr"/>
      </rPr>
      <t>)</t>
    </r>
  </si>
  <si>
    <t xml:space="preserve">           q - объемный вес руды (породы)</t>
  </si>
  <si>
    <t>т/м3</t>
  </si>
  <si>
    <r>
      <t xml:space="preserve">           Е</t>
    </r>
    <r>
      <rPr>
        <vertAlign val="subscript"/>
        <sz val="10"/>
        <rFont val="Times New Roman Cyr"/>
      </rPr>
      <t>а</t>
    </r>
    <r>
      <rPr>
        <sz val="10"/>
        <rFont val="Times New Roman Cyr"/>
      </rPr>
      <t xml:space="preserve"> - емкость ковша экскаватора</t>
    </r>
  </si>
  <si>
    <r>
      <t xml:space="preserve">           К</t>
    </r>
    <r>
      <rPr>
        <vertAlign val="subscript"/>
        <sz val="10"/>
        <rFont val="Times New Roman Cyr"/>
      </rPr>
      <t>э</t>
    </r>
    <r>
      <rPr>
        <sz val="10"/>
        <rFont val="Times New Roman Cyr"/>
      </rPr>
      <t xml:space="preserve"> = К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/ К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- коэффициент экскавации</t>
    </r>
  </si>
  <si>
    <r>
      <t xml:space="preserve">               К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- коэффициент наполнения ковша</t>
    </r>
  </si>
  <si>
    <r>
      <t xml:space="preserve">               К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- коэффициент разрыхления руды (породы) </t>
    </r>
  </si>
  <si>
    <r>
      <t xml:space="preserve">     t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= L* k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/ </t>
    </r>
    <r>
      <rPr>
        <sz val="10"/>
        <rFont val="Symbol"/>
      </rPr>
      <t>n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- время движения груженного самосвала</t>
    </r>
  </si>
  <si>
    <t xml:space="preserve">            L - длина транспортирования</t>
  </si>
  <si>
    <t>км</t>
  </si>
  <si>
    <r>
      <t xml:space="preserve">            k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- коэффициент неравномерности движения</t>
    </r>
  </si>
  <si>
    <r>
      <t xml:space="preserve">            </t>
    </r>
    <r>
      <rPr>
        <sz val="10"/>
        <rFont val="Symbol"/>
      </rPr>
      <t>n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- средняя скорость груженного автосамосвала</t>
    </r>
  </si>
  <si>
    <t>км/час</t>
  </si>
  <si>
    <r>
      <t xml:space="preserve">     t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= L* k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/ </t>
    </r>
    <r>
      <rPr>
        <sz val="10"/>
        <rFont val="Symbol"/>
      </rPr>
      <t>n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- время движения порожнего самосвала</t>
    </r>
  </si>
  <si>
    <r>
      <t xml:space="preserve">    </t>
    </r>
    <r>
      <rPr>
        <sz val="10"/>
        <rFont val="Symbol"/>
      </rPr>
      <t xml:space="preserve">        n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- средняя скорость порожнего автосамосвала</t>
    </r>
  </si>
  <si>
    <r>
      <t xml:space="preserve">      t</t>
    </r>
    <r>
      <rPr>
        <vertAlign val="subscript"/>
        <sz val="10"/>
        <rFont val="Times New Roman Cyr"/>
      </rPr>
      <t>м</t>
    </r>
    <r>
      <rPr>
        <sz val="10"/>
        <rFont val="Times New Roman Cyr"/>
      </rPr>
      <t xml:space="preserve"> - время на маневры</t>
    </r>
  </si>
  <si>
    <r>
      <t xml:space="preserve">      t</t>
    </r>
    <r>
      <rPr>
        <vertAlign val="subscript"/>
        <sz val="10"/>
        <rFont val="Times New Roman Cyr"/>
      </rPr>
      <t>раз</t>
    </r>
    <r>
      <rPr>
        <sz val="10"/>
        <rFont val="Times New Roman Cyr"/>
      </rPr>
      <t xml:space="preserve"> - время разгрузки</t>
    </r>
  </si>
  <si>
    <r>
      <t xml:space="preserve">   k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= W</t>
    </r>
    <r>
      <rPr>
        <vertAlign val="subscript"/>
        <sz val="10"/>
        <rFont val="Times New Roman Cyr"/>
      </rPr>
      <t>куз</t>
    </r>
    <r>
      <rPr>
        <sz val="10"/>
        <rFont val="Times New Roman Cyr"/>
      </rPr>
      <t xml:space="preserve"> / G - к-т использования грузоподъемности</t>
    </r>
  </si>
  <si>
    <r>
      <t xml:space="preserve">           W</t>
    </r>
    <r>
      <rPr>
        <vertAlign val="subscript"/>
        <sz val="10"/>
        <rFont val="Times New Roman Cyr"/>
      </rPr>
      <t>куз</t>
    </r>
    <r>
      <rPr>
        <sz val="10"/>
        <rFont val="Times New Roman Cyr"/>
      </rPr>
      <t xml:space="preserve"> = Е</t>
    </r>
    <r>
      <rPr>
        <vertAlign val="subscript"/>
        <sz val="10"/>
        <rFont val="Times New Roman Cyr"/>
      </rPr>
      <t>а</t>
    </r>
    <r>
      <rPr>
        <sz val="10"/>
        <rFont val="Times New Roman Cyr"/>
      </rPr>
      <t xml:space="preserve"> х q х К</t>
    </r>
    <r>
      <rPr>
        <vertAlign val="subscript"/>
        <sz val="10"/>
        <rFont val="Times New Roman Cyr"/>
      </rPr>
      <t>э</t>
    </r>
    <r>
      <rPr>
        <sz val="10"/>
        <rFont val="Times New Roman Cyr"/>
      </rPr>
      <t xml:space="preserve"> х N</t>
    </r>
    <r>
      <rPr>
        <vertAlign val="subscript"/>
        <sz val="10"/>
        <rFont val="Times New Roman Cyr"/>
      </rPr>
      <t>кп</t>
    </r>
    <r>
      <rPr>
        <sz val="10"/>
        <rFont val="Times New Roman Cyr"/>
      </rPr>
      <t xml:space="preserve"> - масса груза в кузове самосвала</t>
    </r>
  </si>
  <si>
    <r>
      <t xml:space="preserve"> Q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= Q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х Т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х k</t>
    </r>
    <r>
      <rPr>
        <vertAlign val="subscript"/>
        <sz val="10"/>
        <rFont val="Times New Roman Cyr"/>
      </rPr>
      <t>и</t>
    </r>
    <r>
      <rPr>
        <sz val="10"/>
        <rFont val="Times New Roman Cyr"/>
      </rPr>
      <t xml:space="preserve"> - сменная производительность </t>
    </r>
  </si>
  <si>
    <r>
      <t xml:space="preserve">    Т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- продолжительность смены</t>
    </r>
  </si>
  <si>
    <r>
      <t xml:space="preserve">    К</t>
    </r>
    <r>
      <rPr>
        <vertAlign val="subscript"/>
        <sz val="10"/>
        <rFont val="Times New Roman Cyr"/>
      </rPr>
      <t>и</t>
    </r>
    <r>
      <rPr>
        <sz val="10"/>
        <rFont val="Times New Roman Cyr"/>
      </rPr>
      <t xml:space="preserve"> - коэффициент использования автосамосвала в смену</t>
    </r>
  </si>
  <si>
    <r>
      <t>Q</t>
    </r>
    <r>
      <rPr>
        <vertAlign val="subscript"/>
        <sz val="10"/>
        <rFont val="Times New Roman Cyr"/>
      </rPr>
      <t>год</t>
    </r>
    <r>
      <rPr>
        <sz val="10"/>
        <rFont val="Times New Roman Cyr"/>
      </rPr>
      <t xml:space="preserve"> = Q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х N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х N</t>
    </r>
    <r>
      <rPr>
        <vertAlign val="subscript"/>
        <sz val="10"/>
        <rFont val="Times New Roman Cyr"/>
      </rPr>
      <t>р.д</t>
    </r>
    <r>
      <rPr>
        <sz val="10"/>
        <rFont val="Times New Roman Cyr"/>
      </rPr>
      <t xml:space="preserve"> х k</t>
    </r>
    <r>
      <rPr>
        <vertAlign val="subscript"/>
        <sz val="10"/>
        <rFont val="Times New Roman Cyr"/>
      </rPr>
      <t>тг</t>
    </r>
    <r>
      <rPr>
        <sz val="10"/>
        <rFont val="Times New Roman Cyr"/>
      </rPr>
      <t xml:space="preserve"> - годовая производительность</t>
    </r>
  </si>
  <si>
    <r>
      <t xml:space="preserve">     N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- количество смен в сутки</t>
    </r>
  </si>
  <si>
    <r>
      <t xml:space="preserve">     N</t>
    </r>
    <r>
      <rPr>
        <vertAlign val="subscript"/>
        <sz val="10"/>
        <rFont val="Times New Roman Cyr"/>
      </rPr>
      <t>р.д</t>
    </r>
    <r>
      <rPr>
        <sz val="10"/>
        <rFont val="Times New Roman Cyr"/>
      </rPr>
      <t xml:space="preserve"> - количество рабочих дней в году</t>
    </r>
  </si>
  <si>
    <r>
      <t xml:space="preserve">     k</t>
    </r>
    <r>
      <rPr>
        <vertAlign val="subscript"/>
        <sz val="10"/>
        <rFont val="Times New Roman Cyr"/>
      </rPr>
      <t>тг</t>
    </r>
    <r>
      <rPr>
        <sz val="10"/>
        <rFont val="Times New Roman Cyr"/>
      </rPr>
      <t xml:space="preserve"> - коэффициент технической готовности</t>
    </r>
  </si>
  <si>
    <r>
      <t xml:space="preserve">     N</t>
    </r>
    <r>
      <rPr>
        <vertAlign val="subscript"/>
        <sz val="10"/>
        <rFont val="Times New Roman Cyr"/>
      </rPr>
      <t>рас</t>
    </r>
    <r>
      <rPr>
        <sz val="10"/>
        <rFont val="Times New Roman Cyr"/>
      </rPr>
      <t xml:space="preserve"> =W</t>
    </r>
    <r>
      <rPr>
        <vertAlign val="subscript"/>
        <sz val="10"/>
        <rFont val="Times New Roman Cyr"/>
      </rPr>
      <t>сут</t>
    </r>
    <r>
      <rPr>
        <sz val="10"/>
        <rFont val="Times New Roman Cyr"/>
      </rPr>
      <t xml:space="preserve"> k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/ (Q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N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>)- расчетное количество машин в смену</t>
    </r>
  </si>
  <si>
    <r>
      <t xml:space="preserve">     Принятое</t>
    </r>
    <r>
      <rPr>
        <sz val="10"/>
        <rFont val="Times New Roman"/>
      </rPr>
      <t xml:space="preserve"> </t>
    </r>
    <r>
      <rPr>
        <sz val="10"/>
        <rFont val="Times New Roman Cyr"/>
      </rPr>
      <t>количество автосамосвалов в смену (N</t>
    </r>
    <r>
      <rPr>
        <vertAlign val="subscript"/>
        <sz val="10"/>
        <rFont val="Times New Roman Cyr"/>
      </rPr>
      <t>с</t>
    </r>
    <r>
      <rPr>
        <sz val="10"/>
        <rFont val="Times New Roman Cyr"/>
      </rPr>
      <t>)</t>
    </r>
  </si>
  <si>
    <r>
      <t xml:space="preserve">     W</t>
    </r>
    <r>
      <rPr>
        <vertAlign val="subscript"/>
        <sz val="10"/>
        <rFont val="Times New Roman Cyr"/>
      </rPr>
      <t>сут</t>
    </r>
    <r>
      <rPr>
        <sz val="10"/>
        <rFont val="Times New Roman Cyr"/>
      </rPr>
      <t xml:space="preserve"> - суточный грузооборот карьера</t>
    </r>
  </si>
  <si>
    <r>
      <t xml:space="preserve">     k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- коэффициент работы транспорта</t>
    </r>
  </si>
  <si>
    <r>
      <t xml:space="preserve">   N</t>
    </r>
    <r>
      <rPr>
        <vertAlign val="subscript"/>
        <sz val="10"/>
        <rFont val="Times New Roman Cyr"/>
      </rPr>
      <t>и</t>
    </r>
    <r>
      <rPr>
        <sz val="10"/>
        <rFont val="Times New Roman Cyr"/>
      </rPr>
      <t xml:space="preserve"> = N</t>
    </r>
    <r>
      <rPr>
        <vertAlign val="subscript"/>
        <sz val="10"/>
        <rFont val="Times New Roman Cyr"/>
      </rPr>
      <t>рас</t>
    </r>
    <r>
      <rPr>
        <sz val="10"/>
        <rFont val="Times New Roman Cyr"/>
      </rPr>
      <t xml:space="preserve"> / k</t>
    </r>
    <r>
      <rPr>
        <vertAlign val="subscript"/>
        <sz val="10"/>
        <rFont val="Times New Roman Cyr"/>
      </rPr>
      <t>тг</t>
    </r>
    <r>
      <rPr>
        <sz val="10"/>
        <rFont val="Times New Roman Cyr"/>
      </rPr>
      <t xml:space="preserve"> - инвентарный парк автосамосвалов</t>
    </r>
  </si>
  <si>
    <t xml:space="preserve">     Принятый парк автосамосвалов</t>
  </si>
  <si>
    <t>Фактическое количество самосвалов на 1 экскаватор</t>
  </si>
  <si>
    <t>Годовое количество рейсов 1 автосамосвала ( Nр=Qгод/Wкуз/Nс)</t>
  </si>
  <si>
    <t>Годовой пробег 1 самосвала (с  5% неучтенного пробега) Lгод=1,05 Nр 2L</t>
  </si>
  <si>
    <t>Общий годовой пробег австосамосвалов Lобщ = Lгод Nс</t>
  </si>
  <si>
    <t>кг/100км</t>
  </si>
  <si>
    <t>Удельный расход топлива (принят)</t>
  </si>
  <si>
    <t>кг/ч</t>
  </si>
  <si>
    <t>Удельный расход топлива (расчет)</t>
  </si>
  <si>
    <t>кг/ ч</t>
  </si>
  <si>
    <t>36-53</t>
  </si>
  <si>
    <t>91-96</t>
  </si>
  <si>
    <t>773Е</t>
  </si>
  <si>
    <t>785С</t>
  </si>
  <si>
    <t xml:space="preserve">     - часов работы всех самосвалов в год </t>
  </si>
  <si>
    <t xml:space="preserve">        Эксплуатационная производительность бульдозера на отвалообразовании</t>
  </si>
  <si>
    <t>Komatsu D355A</t>
  </si>
  <si>
    <t>Zoomlion ZD320-3</t>
  </si>
  <si>
    <t>D-375А-5</t>
  </si>
  <si>
    <t>Ед. изм</t>
  </si>
  <si>
    <r>
      <t xml:space="preserve">     Q</t>
    </r>
    <r>
      <rPr>
        <vertAlign val="subscript"/>
        <sz val="12"/>
        <rFont val="Times New Roman Cyr"/>
      </rPr>
      <t>см</t>
    </r>
    <r>
      <rPr>
        <sz val="12"/>
        <rFont val="Times New Roman Cyr"/>
      </rPr>
      <t xml:space="preserve"> = V х n * К</t>
    </r>
    <r>
      <rPr>
        <vertAlign val="subscript"/>
        <sz val="12"/>
        <rFont val="Times New Roman Cyr"/>
      </rPr>
      <t>п</t>
    </r>
    <r>
      <rPr>
        <sz val="12"/>
        <rFont val="Times New Roman Cyr"/>
      </rPr>
      <t xml:space="preserve"> х Т</t>
    </r>
    <r>
      <rPr>
        <vertAlign val="subscript"/>
        <sz val="12"/>
        <rFont val="Times New Roman Cyr"/>
      </rPr>
      <t>см</t>
    </r>
    <r>
      <rPr>
        <sz val="12"/>
        <rFont val="Times New Roman Cyr"/>
      </rPr>
      <t xml:space="preserve"> х К</t>
    </r>
    <r>
      <rPr>
        <vertAlign val="subscript"/>
        <sz val="12"/>
        <rFont val="Times New Roman Cyr"/>
      </rPr>
      <t>и</t>
    </r>
  </si>
  <si>
    <r>
      <t>м</t>
    </r>
    <r>
      <rPr>
        <vertAlign val="superscript"/>
        <sz val="12"/>
        <rFont val="Times New Roman Cyr"/>
      </rPr>
      <t>3</t>
    </r>
  </si>
  <si>
    <r>
      <t xml:space="preserve">   V = В х h</t>
    </r>
    <r>
      <rPr>
        <vertAlign val="superscript"/>
        <sz val="12"/>
        <rFont val="Times New Roman Cyr"/>
      </rPr>
      <t>2</t>
    </r>
    <r>
      <rPr>
        <sz val="12"/>
        <rFont val="Times New Roman Cyr"/>
      </rPr>
      <t xml:space="preserve"> / (2 tg Y)- объем породы перед отвалом</t>
    </r>
  </si>
  <si>
    <t xml:space="preserve">         В - ширина отвала бульдозера</t>
  </si>
  <si>
    <t xml:space="preserve">         h - высота отвала</t>
  </si>
  <si>
    <t xml:space="preserve">          Y - угол откоса породы перед отвалом</t>
  </si>
  <si>
    <t xml:space="preserve">  n = 3600 / tц - количество циклов в час</t>
  </si>
  <si>
    <t xml:space="preserve">       tц = L / Vг + L / Vп + Tз + tc - продолжительность цикла</t>
  </si>
  <si>
    <t xml:space="preserve">             L - средняя длина транспортирования</t>
  </si>
  <si>
    <t xml:space="preserve">            Vг - скорость движения в груженном состоянии</t>
  </si>
  <si>
    <t>м/с</t>
  </si>
  <si>
    <t xml:space="preserve">            Vп - скорость движения обратным ходом</t>
  </si>
  <si>
    <t xml:space="preserve">     Тз - время заполнения отвала ( резания )</t>
  </si>
  <si>
    <t xml:space="preserve">     tс - время переключения скоростей</t>
  </si>
  <si>
    <t xml:space="preserve">             переключение скорости (вперед-назад)</t>
  </si>
  <si>
    <t xml:space="preserve">             переключение скорости (назад-вперед)</t>
  </si>
  <si>
    <t xml:space="preserve">     tм - время на маневры</t>
  </si>
  <si>
    <t xml:space="preserve">    Кп = Ку / Кр - к - т производительности</t>
  </si>
  <si>
    <t xml:space="preserve">            Ку - к - т, учитывающий наклон поверхности забоя</t>
  </si>
  <si>
    <t xml:space="preserve">            Кр - к - т разрыхления породы перед отвалом</t>
  </si>
  <si>
    <r>
      <t xml:space="preserve">     Т</t>
    </r>
    <r>
      <rPr>
        <vertAlign val="subscript"/>
        <sz val="12"/>
        <rFont val="Times New Roman Cyr"/>
      </rPr>
      <t>см</t>
    </r>
    <r>
      <rPr>
        <sz val="12"/>
        <rFont val="Times New Roman Cyr"/>
      </rPr>
      <t xml:space="preserve"> - продолжительность смены</t>
    </r>
  </si>
  <si>
    <t xml:space="preserve">     Ки  - к - т использования бульдозера в смену</t>
  </si>
  <si>
    <t xml:space="preserve">     Vсм - сменный объем складируемых пород</t>
  </si>
  <si>
    <t xml:space="preserve">     Кот - отвальный коэффициент</t>
  </si>
  <si>
    <t xml:space="preserve">     Vб - сменный объем породы, сталкиваемый бульдозерами, </t>
  </si>
  <si>
    <t>Nб = Vб / Qсм  - расчетное количество бульдозеров</t>
  </si>
  <si>
    <t>Принятое количество бульдозеров</t>
  </si>
  <si>
    <t>Nбс = Nбр / Ктг - списочное количество бульдозеров</t>
  </si>
  <si>
    <r>
      <t xml:space="preserve">     К</t>
    </r>
    <r>
      <rPr>
        <vertAlign val="subscript"/>
        <sz val="12"/>
        <rFont val="Times New Roman Cyr"/>
      </rPr>
      <t>тг</t>
    </r>
    <r>
      <rPr>
        <sz val="12"/>
        <rFont val="Times New Roman Cyr"/>
      </rPr>
      <t xml:space="preserve">  - к - т технической готовности</t>
    </r>
  </si>
  <si>
    <t>Принятый инвентарный парк бульдозеров</t>
  </si>
  <si>
    <t>1-я передача вперед</t>
  </si>
  <si>
    <t>Передача</t>
  </si>
  <si>
    <t>Передний ход,км/час</t>
  </si>
  <si>
    <t>Задний ход,км/час</t>
  </si>
  <si>
    <t>2-я передача вперед</t>
  </si>
  <si>
    <t>1-я передача назад</t>
  </si>
  <si>
    <t>2-я передача назад</t>
  </si>
  <si>
    <t>58-75</t>
  </si>
  <si>
    <t>D10R</t>
  </si>
  <si>
    <t>Количество рабочих дней</t>
  </si>
  <si>
    <t>Количество смен в сутки</t>
  </si>
  <si>
    <t>ПИ</t>
  </si>
  <si>
    <t>вскрыша</t>
  </si>
  <si>
    <t>X=15Gт (W Н)^0,5 - ширина развала от 1-го ряда скважин</t>
  </si>
  <si>
    <t>Gт - расход ВВ на 1 т горной массы</t>
  </si>
  <si>
    <t>W - расстояние по подошве от груди забоя до скважины</t>
  </si>
  <si>
    <t>H - высота уступа</t>
  </si>
  <si>
    <r>
      <rPr>
        <sz val="12"/>
        <rFont val="Symbol"/>
      </rPr>
      <t>a</t>
    </r>
    <r>
      <rPr>
        <sz val="12"/>
        <rFont val="Times New Roman"/>
      </rPr>
      <t xml:space="preserve"> - угол откоса уступа</t>
    </r>
  </si>
  <si>
    <t>Xm = Х + А (n-1) - общая ширина развала</t>
  </si>
  <si>
    <t>стр 81</t>
  </si>
  <si>
    <t>А - расстояние между рядами скважин</t>
  </si>
  <si>
    <t>n - количество одновременно взрываемых рядов</t>
  </si>
  <si>
    <t>bn' - расстояние от бровки уступа до 1-го ряда скважин</t>
  </si>
  <si>
    <t>табл. 27</t>
  </si>
  <si>
    <t>t - расстояние от ЛЭП до последнего ряда скважин</t>
  </si>
  <si>
    <t>m - расстояние от дороги до ближайшего ряда скважин</t>
  </si>
  <si>
    <r>
      <t>a</t>
    </r>
    <r>
      <rPr>
        <vertAlign val="subscript"/>
        <sz val="12"/>
        <rFont val="Times New Roman"/>
      </rPr>
      <t xml:space="preserve">1 </t>
    </r>
    <r>
      <rPr>
        <sz val="12"/>
        <rFont val="Times New Roman"/>
      </rPr>
      <t>- ширина проезжей части</t>
    </r>
  </si>
  <si>
    <r>
      <t>C</t>
    </r>
    <r>
      <rPr>
        <vertAlign val="subscript"/>
        <sz val="12"/>
        <rFont val="Times New Roman"/>
      </rPr>
      <t>2</t>
    </r>
    <r>
      <rPr>
        <sz val="12"/>
        <rFont val="Times New Roman"/>
      </rPr>
      <t xml:space="preserve"> -расстояние от проезжей части до развала</t>
    </r>
  </si>
  <si>
    <t>табл.25</t>
  </si>
  <si>
    <r>
      <t>Шрп= bn' +А(n-1) + t + m + a</t>
    </r>
    <r>
      <rPr>
        <vertAlign val="subscript"/>
        <sz val="12"/>
        <rFont val="Times New Roman"/>
      </rPr>
      <t>1</t>
    </r>
    <r>
      <rPr>
        <sz val="12"/>
        <rFont val="Times New Roman"/>
      </rPr>
      <t xml:space="preserve"> + (X-A)</t>
    </r>
  </si>
  <si>
    <t>расстояние от проезжей части до скважин, не менее</t>
  </si>
  <si>
    <t>табл. 30</t>
  </si>
  <si>
    <t>По Типовые элементы открытых разработок   (рис. 15)….</t>
  </si>
  <si>
    <t>Автодорога</t>
  </si>
  <si>
    <t>ширина автомобиля</t>
  </si>
  <si>
    <t xml:space="preserve">  3 - 10</t>
  </si>
  <si>
    <t>Iк</t>
  </si>
  <si>
    <t xml:space="preserve"> 10 - 33</t>
  </si>
  <si>
    <t>IIк</t>
  </si>
  <si>
    <t xml:space="preserve"> 9,5 - 32</t>
  </si>
  <si>
    <t>IIIк</t>
  </si>
  <si>
    <t xml:space="preserve"> </t>
  </si>
  <si>
    <t>-</t>
  </si>
  <si>
    <t>Численность трудящихся карьера</t>
  </si>
  <si>
    <t>Количество</t>
  </si>
  <si>
    <t>1 см</t>
  </si>
  <si>
    <t>2 см</t>
  </si>
  <si>
    <t>Явочн</t>
  </si>
  <si>
    <t>ГПП</t>
  </si>
  <si>
    <t>ИТР</t>
  </si>
  <si>
    <t>Начальник карьера</t>
  </si>
  <si>
    <t>2г</t>
  </si>
  <si>
    <t>Главный инженер</t>
  </si>
  <si>
    <t>Зам. начальника по ПБ</t>
  </si>
  <si>
    <t>Главный геолог</t>
  </si>
  <si>
    <t>Главный маркшейдер</t>
  </si>
  <si>
    <t>Начальник БВР</t>
  </si>
  <si>
    <t>Механик</t>
  </si>
  <si>
    <t>Горный мастер</t>
  </si>
  <si>
    <t>Горный мастер (добыча)</t>
  </si>
  <si>
    <t>Горный мастер (вскрыша)</t>
  </si>
  <si>
    <t>Горный мастер (отвал)</t>
  </si>
  <si>
    <t xml:space="preserve">Электромеханик </t>
  </si>
  <si>
    <t>Участковый геолог, техник-геолог</t>
  </si>
  <si>
    <t>Участковый маркшейдер</t>
  </si>
  <si>
    <t>Всего ИТР:</t>
  </si>
  <si>
    <t>Рабочие</t>
  </si>
  <si>
    <t>Машинист экскаватора</t>
  </si>
  <si>
    <t xml:space="preserve">Водитель самосвала </t>
  </si>
  <si>
    <t>Машинист бурового станка</t>
  </si>
  <si>
    <t>Бульдозерист</t>
  </si>
  <si>
    <t>1а</t>
  </si>
  <si>
    <t>Водители вспомогательных машин</t>
  </si>
  <si>
    <t>Взрывники</t>
  </si>
  <si>
    <t>Машинист насосных установок</t>
  </si>
  <si>
    <t>Пробоотборщик</t>
  </si>
  <si>
    <t>Горнорабочий на марк. работах</t>
  </si>
  <si>
    <t>Рабочий в помещении обогрева</t>
  </si>
  <si>
    <t>карьер, отвал</t>
  </si>
  <si>
    <t>Всего  рабочие:</t>
  </si>
  <si>
    <t>ВСЕГО по карьеру:</t>
  </si>
  <si>
    <t>Водитель HD465-7</t>
  </si>
  <si>
    <t>Водитель HD1500-7</t>
  </si>
  <si>
    <t>Бурильщик на руде (+заоткоска)</t>
  </si>
  <si>
    <t>Бурильщик на вскрыше</t>
  </si>
  <si>
    <t>Бульдозерист (на отвале)</t>
  </si>
  <si>
    <t>Бульдозерист (в карьере)</t>
  </si>
  <si>
    <t>Водитель зарядно-смесительной машины</t>
  </si>
  <si>
    <t>1 в неделю</t>
  </si>
  <si>
    <t>Водитель забоечной машины</t>
  </si>
  <si>
    <t>Водитель машины для ВМ и СИ</t>
  </si>
  <si>
    <t xml:space="preserve">Водитель машины для перевозки людей </t>
  </si>
  <si>
    <t>Водитель УАЗ (мастера, ИТР)</t>
  </si>
  <si>
    <t>Водитель топливозаправщика</t>
  </si>
  <si>
    <t>1б</t>
  </si>
  <si>
    <t>Водитель авторемонтной мастерской</t>
  </si>
  <si>
    <t>Машинист автогрейдера</t>
  </si>
  <si>
    <t>Водитель машины для посыпки дорог (поливки)</t>
  </si>
  <si>
    <t>Водитель машины для оборки уступов</t>
  </si>
  <si>
    <t>Водитель тягача</t>
  </si>
  <si>
    <t>по совместительству</t>
  </si>
  <si>
    <t>Водитель вентустановки</t>
  </si>
  <si>
    <r>
      <t>d=28*h*</t>
    </r>
    <r>
      <rPr>
        <sz val="12"/>
        <rFont val="Calibri"/>
      </rPr>
      <t>√</t>
    </r>
    <r>
      <rPr>
        <sz val="12"/>
        <rFont val="Arial"/>
      </rPr>
      <t>q/</t>
    </r>
    <r>
      <rPr>
        <sz val="12"/>
        <rFont val="Calibri"/>
      </rPr>
      <t>∆</t>
    </r>
  </si>
  <si>
    <t>h</t>
  </si>
  <si>
    <t>q</t>
  </si>
  <si>
    <t>∆</t>
  </si>
  <si>
    <r>
      <t>d=100*</t>
    </r>
    <r>
      <rPr>
        <sz val="10"/>
        <rFont val="Calibri"/>
      </rPr>
      <t>√</t>
    </r>
    <r>
      <rPr>
        <sz val="10"/>
        <rFont val="Arial"/>
      </rPr>
      <t>Eэ</t>
    </r>
  </si>
  <si>
    <t>Eэ</t>
  </si>
  <si>
    <t>Вместимость ковша экскаватора,м3</t>
  </si>
  <si>
    <r>
      <t>d = 9Н + 35,5К</t>
    </r>
    <r>
      <rPr>
        <i/>
        <vertAlign val="subscript"/>
        <sz val="12"/>
        <color rgb="FF000000"/>
        <rFont val="Times New Roman"/>
      </rPr>
      <t>р</t>
    </r>
    <r>
      <rPr>
        <i/>
        <sz val="12"/>
        <color rgb="FF000000"/>
        <rFont val="Times New Roman"/>
      </rPr>
      <t xml:space="preserve"> + 33,5F – 195,</t>
    </r>
  </si>
  <si>
    <t xml:space="preserve">Н </t>
  </si>
  <si>
    <t>Кр</t>
  </si>
  <si>
    <t>F</t>
  </si>
  <si>
    <t>группа грунтов по СНиП</t>
  </si>
  <si>
    <t>Параметры съезда</t>
  </si>
  <si>
    <t>Условные обозначения</t>
  </si>
  <si>
    <t>Наименование параметров</t>
  </si>
  <si>
    <t>Значение,  м</t>
  </si>
  <si>
    <t>a</t>
  </si>
  <si>
    <t>Ширина площадки сбора осыпей</t>
  </si>
  <si>
    <t>b</t>
  </si>
  <si>
    <t>Заложение откоса водоотводной канавы со стороны вышележащего уступа</t>
  </si>
  <si>
    <t>Заложение откоса водоотводной канавы со стороны дороги</t>
  </si>
  <si>
    <t>e</t>
  </si>
  <si>
    <t>Ширина проезжей части (однополосная дорога)</t>
  </si>
  <si>
    <t>Высота породного предохранительного вала</t>
  </si>
  <si>
    <t>p</t>
  </si>
  <si>
    <t>Ширина породного предохранительного вала</t>
  </si>
  <si>
    <t>L=</t>
  </si>
  <si>
    <t>Ширина резервной призмы безопасности</t>
  </si>
  <si>
    <t>d</t>
  </si>
  <si>
    <t>Ширина обочины (при двухстороннем движении)</t>
  </si>
  <si>
    <r>
      <rPr>
        <sz val="14"/>
        <color rgb="FF000000"/>
        <rFont val="Calibri"/>
      </rPr>
      <t>В</t>
    </r>
    <r>
      <rPr>
        <sz val="10"/>
        <color rgb="FF000000"/>
        <rFont val="Calibri"/>
      </rPr>
      <t>Т</t>
    </r>
  </si>
  <si>
    <t>Ширина транспортной бермы (однополосная дорога)</t>
  </si>
  <si>
    <t>α</t>
  </si>
  <si>
    <t>Устойчивый угол уступа транспортной бермы</t>
  </si>
  <si>
    <t>Физико-механические  свойства  пород на месторождениях ОАО «НКУ»</t>
  </si>
  <si>
    <t>Название  пород  и  руд</t>
  </si>
  <si>
    <t>Водопогло-щение,%</t>
  </si>
  <si>
    <t xml:space="preserve">Модуль трещино-ватости, количество трещин на 1 п. м </t>
  </si>
  <si>
    <t>Порис-тость, %</t>
  </si>
  <si>
    <t>Крепость  по  шкале  проф.  Протодьяконова</t>
  </si>
  <si>
    <r>
      <t>Предел  прочности  на  сжатие в сухом состоянии, кг/см</t>
    </r>
    <r>
      <rPr>
        <vertAlign val="superscript"/>
        <sz val="10"/>
        <rFont val="Arial Narrow"/>
      </rPr>
      <t>2</t>
    </r>
  </si>
  <si>
    <t>Категория по трещиноватости</t>
  </si>
  <si>
    <t>Буготакское (Сопки 13,14 и 15)</t>
  </si>
  <si>
    <t>Полезное ископаемое</t>
  </si>
  <si>
    <t>0,03-0,5</t>
  </si>
  <si>
    <r>
      <t>20-100 на 1м</t>
    </r>
    <r>
      <rPr>
        <vertAlign val="superscript"/>
        <sz val="10"/>
        <rFont val="Arial Narrow"/>
      </rPr>
      <t>2</t>
    </r>
    <r>
      <rPr>
        <sz val="10"/>
        <rFont val="Arial Narrow"/>
      </rPr>
      <t xml:space="preserve"> борта карьера</t>
    </r>
  </si>
  <si>
    <t>0,75-2,41</t>
  </si>
  <si>
    <t>1239-3913</t>
  </si>
  <si>
    <t>в среднем II</t>
  </si>
  <si>
    <t>Альбитофиры</t>
  </si>
  <si>
    <t>Вскрышные породы</t>
  </si>
  <si>
    <t>от 4 до 12</t>
  </si>
  <si>
    <t>Супеси, суглинки, сильно выветрелые альбитофиры</t>
  </si>
  <si>
    <t>Шипуновское месторождение</t>
  </si>
  <si>
    <t>0,1-0,8</t>
  </si>
  <si>
    <t>0,5-1,0</t>
  </si>
  <si>
    <t>620-1283</t>
  </si>
  <si>
    <t>II-III</t>
  </si>
  <si>
    <t>Мраморизованные известняки</t>
  </si>
  <si>
    <t>(среднее-945)</t>
  </si>
  <si>
    <t>0,5-4,0</t>
  </si>
  <si>
    <t>Суглинки, глины, сильно выветрелые известняки</t>
  </si>
  <si>
    <t>Шайдуровское месторождение</t>
  </si>
  <si>
    <t>0,16-0,25</t>
  </si>
  <si>
    <t>от 3 до 15</t>
  </si>
  <si>
    <t>I-II-III,</t>
  </si>
  <si>
    <t>Альбитофиры, альбитизированные порфириты и их лавобрекчии</t>
  </si>
  <si>
    <t>1060-2900</t>
  </si>
  <si>
    <t>(среднее-1750)</t>
  </si>
  <si>
    <t>0,2-0,45</t>
  </si>
  <si>
    <t>750-1130</t>
  </si>
  <si>
    <t>Суглинки, глины, сильно выветрелые альбитофиры</t>
  </si>
  <si>
    <t>(среднее-940)</t>
  </si>
  <si>
    <t>Медведское месторождение</t>
  </si>
  <si>
    <t>0,22-0,86</t>
  </si>
  <si>
    <t>от 2 до 10</t>
  </si>
  <si>
    <t>Порфириты и их туфы, туфогенно-осадочные породы</t>
  </si>
  <si>
    <t>800-2820</t>
  </si>
  <si>
    <t>(среднее-1555)</t>
  </si>
  <si>
    <t>1,5-2,3</t>
  </si>
  <si>
    <t>Суглинки, глины, сильно выветрелые порфириты</t>
  </si>
  <si>
    <t>Новобибеевское месторождение</t>
  </si>
  <si>
    <t>0,3-1,0</t>
  </si>
  <si>
    <t>в среднем 3-4</t>
  </si>
  <si>
    <t>0,5-2,0</t>
  </si>
  <si>
    <t>600-1440</t>
  </si>
  <si>
    <t>Граниты</t>
  </si>
  <si>
    <t>(среднее-873)</t>
  </si>
  <si>
    <t>Суглинки, глины, сильно выветрелые граниты</t>
  </si>
  <si>
    <t xml:space="preserve">   Принятая длина перебура  по производственным данным</t>
  </si>
  <si>
    <t xml:space="preserve">  Принятый удельный расход ВВ по производственным данным</t>
  </si>
  <si>
    <r>
      <t xml:space="preserve">     q</t>
    </r>
    <r>
      <rPr>
        <vertAlign val="subscript"/>
        <sz val="10"/>
        <color rgb="FFFF0000"/>
        <rFont val="Arial Narrow"/>
      </rPr>
      <t>б</t>
    </r>
    <r>
      <rPr>
        <sz val="10"/>
        <color rgb="FFFF0000"/>
        <rFont val="Arial Narrow"/>
      </rPr>
      <t xml:space="preserve"> - базовый удельный расход</t>
    </r>
  </si>
  <si>
    <r>
      <t>кг/м</t>
    </r>
    <r>
      <rPr>
        <vertAlign val="superscript"/>
        <sz val="10"/>
        <color rgb="FFFF0000"/>
        <rFont val="Arial Narrow"/>
      </rPr>
      <t>3</t>
    </r>
  </si>
  <si>
    <r>
      <t xml:space="preserve">     q</t>
    </r>
    <r>
      <rPr>
        <vertAlign val="subscript"/>
        <sz val="10"/>
        <color rgb="FFFF0000"/>
        <rFont val="Arial Narrow"/>
      </rPr>
      <t>б h</t>
    </r>
    <r>
      <rPr>
        <sz val="10"/>
        <color rgb="FFFF0000"/>
        <rFont val="Arial Narrow"/>
      </rPr>
      <t xml:space="preserve"> = q</t>
    </r>
    <r>
      <rPr>
        <vertAlign val="subscript"/>
        <sz val="10"/>
        <color rgb="FFFF0000"/>
        <rFont val="Arial Narrow"/>
      </rPr>
      <t>б 8</t>
    </r>
    <r>
      <rPr>
        <sz val="10"/>
        <color rgb="FFFF0000"/>
        <rFont val="Arial Narrow"/>
      </rPr>
      <t xml:space="preserve"> (8/h)^0,25 - базовый для уступов h&lt;12 м</t>
    </r>
  </si>
  <si>
    <r>
      <t xml:space="preserve">     q</t>
    </r>
    <r>
      <rPr>
        <vertAlign val="subscript"/>
        <sz val="10"/>
        <color rgb="FFFF0000"/>
        <rFont val="Arial Narrow"/>
      </rPr>
      <t>б 8</t>
    </r>
    <r>
      <rPr>
        <sz val="10"/>
        <color rgb="FFFF0000"/>
        <rFont val="Arial Narrow"/>
      </rPr>
      <t xml:space="preserve"> - базовый для уступа высотой 12 м</t>
    </r>
  </si>
  <si>
    <r>
      <t xml:space="preserve">     К</t>
    </r>
    <r>
      <rPr>
        <vertAlign val="subscript"/>
        <sz val="10"/>
        <color rgb="FFFF0000"/>
        <rFont val="Arial Narrow"/>
      </rPr>
      <t>н</t>
    </r>
    <r>
      <rPr>
        <sz val="10"/>
        <color rgb="FFFF0000"/>
        <rFont val="Arial Narrow"/>
      </rPr>
      <t xml:space="preserve"> - к-т, учитывающий размер негабаритного куска </t>
    </r>
  </si>
  <si>
    <r>
      <t xml:space="preserve">     К</t>
    </r>
    <r>
      <rPr>
        <vertAlign val="subscript"/>
        <sz val="10"/>
        <color rgb="FFFF0000"/>
        <rFont val="Arial Narrow"/>
      </rPr>
      <t>д</t>
    </r>
    <r>
      <rPr>
        <sz val="10"/>
        <color rgb="FFFF0000"/>
        <rFont val="Arial Narrow"/>
      </rPr>
      <t xml:space="preserve"> - к-т, учитывающий интенсивность дробления </t>
    </r>
  </si>
  <si>
    <r>
      <t xml:space="preserve">     К</t>
    </r>
    <r>
      <rPr>
        <vertAlign val="subscript"/>
        <sz val="10"/>
        <color rgb="FFFF0000"/>
        <rFont val="Arial Narrow"/>
      </rPr>
      <t>с</t>
    </r>
    <r>
      <rPr>
        <sz val="10"/>
        <color rgb="FFFF0000"/>
        <rFont val="Arial Narrow"/>
      </rPr>
      <t xml:space="preserve"> - к-т, учитывающий последовательность инициирования</t>
    </r>
  </si>
  <si>
    <r>
      <t xml:space="preserve">     К</t>
    </r>
    <r>
      <rPr>
        <vertAlign val="subscript"/>
        <sz val="10"/>
        <color rgb="FFFF0000"/>
        <rFont val="Arial Narrow"/>
      </rPr>
      <t>з</t>
    </r>
    <r>
      <rPr>
        <sz val="10"/>
        <color rgb="FFFF0000"/>
        <rFont val="Arial Narrow"/>
      </rPr>
      <t xml:space="preserve"> - к-т, учитывающий условия взрывания </t>
    </r>
  </si>
  <si>
    <r>
      <t xml:space="preserve">     К</t>
    </r>
    <r>
      <rPr>
        <vertAlign val="subscript"/>
        <sz val="10"/>
        <color rgb="FFFF0000"/>
        <rFont val="Arial Narrow"/>
      </rPr>
      <t>п</t>
    </r>
    <r>
      <rPr>
        <sz val="10"/>
        <color rgb="FFFF0000"/>
        <rFont val="Arial Narrow"/>
      </rPr>
      <t xml:space="preserve"> - к-т, учитывающий плотность заряжания </t>
    </r>
  </si>
  <si>
    <r>
      <t xml:space="preserve">     К</t>
    </r>
    <r>
      <rPr>
        <vertAlign val="subscript"/>
        <sz val="10"/>
        <color rgb="FFFF0000"/>
        <rFont val="Arial Narrow"/>
      </rPr>
      <t>вв</t>
    </r>
    <r>
      <rPr>
        <sz val="10"/>
        <color rgb="FFFF0000"/>
        <rFont val="Arial Narrow"/>
      </rPr>
      <t xml:space="preserve"> - переводной к-т по идеальной работе</t>
    </r>
  </si>
  <si>
    <r>
      <t xml:space="preserve">     К</t>
    </r>
    <r>
      <rPr>
        <vertAlign val="subscript"/>
        <sz val="10"/>
        <color rgb="FFFF0000"/>
        <rFont val="Arial Narrow"/>
      </rPr>
      <t>вар</t>
    </r>
    <r>
      <rPr>
        <sz val="10"/>
        <color rgb="FFFF0000"/>
        <rFont val="Arial Narrow"/>
      </rPr>
      <t xml:space="preserve"> - к-т, учитывающий изменение нормат. удельного расхода </t>
    </r>
  </si>
  <si>
    <t xml:space="preserve"> С учетом производственных данных  принимаем сетку:                    а =    </t>
  </si>
  <si>
    <t xml:space="preserve">                            в =    </t>
  </si>
  <si>
    <t xml:space="preserve">а = </t>
  </si>
  <si>
    <t xml:space="preserve">  в = </t>
  </si>
  <si>
    <r>
      <t xml:space="preserve">   Q</t>
    </r>
    <r>
      <rPr>
        <b/>
        <vertAlign val="subscript"/>
        <sz val="10"/>
        <rFont val="Arial Narrow"/>
      </rPr>
      <t>вв</t>
    </r>
    <r>
      <rPr>
        <b/>
        <sz val="10"/>
        <rFont val="Arial Narrow"/>
      </rPr>
      <t xml:space="preserve"> = М</t>
    </r>
    <r>
      <rPr>
        <b/>
        <vertAlign val="subscript"/>
        <sz val="10"/>
        <rFont val="Arial Narrow"/>
      </rPr>
      <t>вв</t>
    </r>
    <r>
      <rPr>
        <b/>
        <sz val="10"/>
        <rFont val="Arial Narrow"/>
      </rPr>
      <t xml:space="preserve"> х N</t>
    </r>
    <r>
      <rPr>
        <b/>
        <vertAlign val="subscript"/>
        <sz val="10"/>
        <rFont val="Arial Narrow"/>
      </rPr>
      <t>скв</t>
    </r>
    <r>
      <rPr>
        <b/>
        <sz val="10"/>
        <rFont val="Arial Narrow"/>
      </rPr>
      <t xml:space="preserve"> - расход ВВ на 1 взрыв</t>
    </r>
  </si>
  <si>
    <t>а- расстояние между скважинами в 1-м ряду</t>
  </si>
  <si>
    <t xml:space="preserve"> hз - коэффициент заполнения скважины ВВ:</t>
  </si>
  <si>
    <t xml:space="preserve">* - В соответствии с "Руководством по определению радиусов опасных зон по разлету кусков для оборудования, зданий и с сооружений…", ООО"ЦПЭССЛ БВР", МГТУ и согласованным Ростехнадзором </t>
  </si>
  <si>
    <t>Взрывание блока по камню по условиям max. кол-ва ВВ производится:</t>
  </si>
  <si>
    <r>
      <t xml:space="preserve">1раз в </t>
    </r>
    <r>
      <rPr>
        <b/>
        <sz val="10"/>
        <rFont val="Calibri"/>
      </rPr>
      <t>≈</t>
    </r>
    <r>
      <rPr>
        <b/>
        <sz val="10"/>
        <rFont val="Arial Narrow"/>
      </rPr>
      <t>7 раб. дней при взрывании Гранулитом РП (39 раз за период 260 раб.дней)</t>
    </r>
  </si>
  <si>
    <t>1раз в ≈ 5 раб. дней при взрывании Нитронитом Э70 (47 раз за период 260 раб.дней)</t>
  </si>
  <si>
    <t>1раз в ≈ 6 раб. дней при взрывании Нитронитом Э70 (47 раз за период 260 раб.дней)</t>
  </si>
  <si>
    <t>Взрывание блока по скальной вскрыше производится:</t>
  </si>
  <si>
    <r>
      <t xml:space="preserve">1раз в </t>
    </r>
    <r>
      <rPr>
        <b/>
        <sz val="10"/>
        <rFont val="Calibri"/>
      </rPr>
      <t>≈</t>
    </r>
    <r>
      <rPr>
        <b/>
        <sz val="10"/>
        <rFont val="Arial Narrow"/>
      </rPr>
      <t>50раб. дней при взрывании Гранулитом РП (5 раз за период 260 раб.дней)</t>
    </r>
  </si>
  <si>
    <t xml:space="preserve">Наименование </t>
  </si>
  <si>
    <t>ед.изм.</t>
  </si>
  <si>
    <t xml:space="preserve">Grunwald D20      </t>
  </si>
  <si>
    <t xml:space="preserve">Белаз 7522      </t>
  </si>
  <si>
    <t>самосвалы</t>
  </si>
  <si>
    <t>Удельный расход топлива</t>
  </si>
  <si>
    <t xml:space="preserve">  Hyndai R450LC-7         </t>
  </si>
  <si>
    <t xml:space="preserve">  Hyndai 520LC-9s       </t>
  </si>
  <si>
    <t>экскаваторы</t>
  </si>
  <si>
    <t xml:space="preserve"> Komatsu D355A   </t>
  </si>
  <si>
    <t xml:space="preserve"> Zoomlion ZD320-3</t>
  </si>
  <si>
    <t xml:space="preserve">Бульдозеры </t>
  </si>
  <si>
    <t xml:space="preserve">БТС-150             </t>
  </si>
  <si>
    <t xml:space="preserve">Бурстанки  </t>
  </si>
  <si>
    <t>0,83 </t>
  </si>
  <si>
    <t>Вспомагательное оборудование</t>
  </si>
  <si>
    <t>Автокран КС 4571</t>
  </si>
  <si>
    <t>УАЗ-39099</t>
  </si>
  <si>
    <t>ПАЗ-32053</t>
  </si>
  <si>
    <t>УРАЛ 375 У 036 ТЕ</t>
  </si>
  <si>
    <t>ГАЗ-53 А № У114 ТЕ</t>
  </si>
  <si>
    <t>Автогрейдер ДЗ-98</t>
  </si>
  <si>
    <t>Погрузчик L-34</t>
  </si>
  <si>
    <t xml:space="preserve"> - часов работы в год </t>
  </si>
  <si>
    <t>t1</t>
  </si>
  <si>
    <t>t2</t>
  </si>
  <si>
    <t>t3</t>
  </si>
  <si>
    <t>t4</t>
  </si>
  <si>
    <t>t5</t>
  </si>
  <si>
    <t>t6</t>
  </si>
  <si>
    <t>t7</t>
  </si>
  <si>
    <t>t8</t>
  </si>
  <si>
    <t>e2</t>
  </si>
  <si>
    <t>e3</t>
  </si>
  <si>
    <t>e4</t>
  </si>
  <si>
    <t>e5</t>
  </si>
  <si>
    <t>e6</t>
  </si>
  <si>
    <t>e7</t>
  </si>
  <si>
    <t>e8</t>
  </si>
  <si>
    <t>e9</t>
  </si>
  <si>
    <t>n1</t>
  </si>
  <si>
    <t>n2</t>
  </si>
  <si>
    <t>n3</t>
  </si>
  <si>
    <t>n4</t>
  </si>
  <si>
    <t>n5</t>
  </si>
  <si>
    <t>n6</t>
  </si>
  <si>
    <t>n7</t>
  </si>
  <si>
    <t>n8</t>
  </si>
  <si>
    <t>n9</t>
  </si>
  <si>
    <t>n10</t>
  </si>
  <si>
    <t>n11</t>
  </si>
  <si>
    <t>n12</t>
  </si>
  <si>
    <t>n13</t>
  </si>
  <si>
    <t>n14</t>
  </si>
  <si>
    <t>n15</t>
  </si>
  <si>
    <t>n16</t>
  </si>
  <si>
    <t>n17</t>
  </si>
  <si>
    <t>n18</t>
  </si>
  <si>
    <t>n19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</si>
  <si>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</si>
  <si>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</si>
  <si>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</si>
  <si>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</si>
  <si>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</si>
  <si>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</si>
  <si>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</si>
  <si>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</si>
  <si>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</si>
  <si>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</si>
  <si>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</si>
  <si>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</si>
  <si>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</si>
  <si>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</si>
  <si>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</si>
  <si>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</si>
  <si>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</si>
  <si>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</si>
  <si>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</si>
  <si>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n20</t>
  </si>
  <si>
    <t xml:space="preserve">                         </t>
  </si>
  <si>
    <r>
      <t>"</t>
    </r>
    <r>
      <rPr>
        <sz val="10"/>
        <color rgb="FFBCBEC4"/>
        <rFont val="JetBrains Mono"/>
        <family val="3"/>
      </rPr>
      <t>}</t>
    </r>
    <r>
      <rPr>
        <sz val="10"/>
        <color rgb="FFE8BA36"/>
        <rFont val="JetBrains Mono"/>
        <family val="3"/>
      </rPr>
      <t xml:space="preserve">&gt; </t>
    </r>
    <r>
      <rPr>
        <sz val="10"/>
        <color rgb="FF54A857"/>
        <rFont val="JetBrains Mono"/>
        <family val="3"/>
      </rPr>
      <t>&lt;Space.Compact&gt;</t>
    </r>
    <r>
      <rPr>
        <sz val="10"/>
        <color rgb="FF6AAB73"/>
        <rFont val="JetBrains Mono"/>
        <family val="3"/>
      </rPr>
      <t xml:space="preserve"> &lt;StyledFormItemComputing name={"</t>
    </r>
  </si>
  <si>
    <r>
      <t>"</t>
    </r>
    <r>
      <rPr>
        <sz val="10"/>
        <color rgb="FFBCBEC4"/>
        <rFont val="JetBrains Mono"/>
        <family val="3"/>
      </rPr>
      <t>}</t>
    </r>
    <r>
      <rPr>
        <sz val="10"/>
        <color rgb="FF359FF4"/>
        <rFont val="JetBrains Mono"/>
        <family val="3"/>
      </rPr>
      <t>&gt;</t>
    </r>
    <r>
      <rPr>
        <sz val="10"/>
        <color rgb="FF6AAB73"/>
        <rFont val="JetBrains Mono"/>
        <family val="3"/>
      </rPr>
      <t xml:space="preserve"> &lt;Input size={"small"} status={</t>
    </r>
  </si>
  <si>
    <r>
      <t xml:space="preserve">? </t>
    </r>
    <r>
      <rPr>
        <sz val="10"/>
        <color rgb="FF6AAB73"/>
        <rFont val="JetBrains Mono"/>
        <family val="3"/>
      </rPr>
      <t xml:space="preserve">"warning" </t>
    </r>
    <r>
      <rPr>
        <sz val="10"/>
        <color rgb="FFBCBEC4"/>
        <rFont val="JetBrains Mono"/>
        <family val="3"/>
      </rPr>
      <t xml:space="preserve">: </t>
    </r>
    <r>
      <rPr>
        <sz val="10"/>
        <color rgb="FF6AAB73"/>
        <rFont val="JetBrains Mono"/>
        <family val="3"/>
      </rPr>
      <t>""</t>
    </r>
    <r>
      <rPr>
        <sz val="10"/>
        <color rgb="FFBCBEC4"/>
        <rFont val="JetBrains Mono"/>
        <family val="3"/>
      </rPr>
      <t>} onChange</t>
    </r>
    <r>
      <rPr>
        <sz val="10"/>
        <color rgb="FF6AAB73"/>
        <rFont val="JetBrains Mono"/>
        <family val="3"/>
      </rPr>
      <t>=</t>
    </r>
    <r>
      <rPr>
        <sz val="10"/>
        <color rgb="FFBCBEC4"/>
        <rFont val="JetBrains Mono"/>
        <family val="3"/>
      </rPr>
      <t>{(e) =&gt; { friForm.setFieldValue("</t>
    </r>
  </si>
  <si>
    <t>", e.target.value);</t>
  </si>
  <si>
    <t>&lt;StyledFormItemComputing className={"two-level-form-item"} label={"</t>
  </si>
  <si>
    <t>&lt;StyledFormItemComputing name={"</t>
  </si>
  <si>
    <r>
      <t>(e.</t>
    </r>
    <r>
      <rPr>
        <sz val="10"/>
        <color rgb="FFC77DBB"/>
        <rFont val="JetBrains Mono"/>
        <family val="3"/>
      </rPr>
      <t>target</t>
    </r>
    <r>
      <rPr>
        <sz val="10"/>
        <color rgb="FFBCBEC4"/>
        <rFont val="JetBrains Mono"/>
        <family val="3"/>
      </rPr>
      <t>.</t>
    </r>
    <r>
      <rPr>
        <sz val="10"/>
        <color rgb="FFC77DBB"/>
        <rFont val="JetBrains Mono"/>
        <family val="3"/>
      </rPr>
      <t>value</t>
    </r>
    <r>
      <rPr>
        <sz val="10"/>
        <color rgb="FFBCBEC4"/>
        <rFont val="JetBrains Mono"/>
        <family val="3"/>
      </rPr>
      <t xml:space="preserve">) }}/&gt; &lt;/StyledFormItemComputing&gt; </t>
    </r>
  </si>
  <si>
    <t>x1</t>
  </si>
  <si>
    <t>x2</t>
  </si>
  <si>
    <t>x3</t>
  </si>
  <si>
    <t>x</t>
  </si>
  <si>
    <t>_2</t>
  </si>
  <si>
    <t>_1</t>
  </si>
  <si>
    <t>_3</t>
  </si>
  <si>
    <t>setX</t>
  </si>
  <si>
    <r>
      <t>(e.</t>
    </r>
    <r>
      <rPr>
        <sz val="10"/>
        <color rgb="FFC77DBB"/>
        <rFont val="JetBrains Mono"/>
        <family val="3"/>
      </rPr>
      <t>target</t>
    </r>
    <r>
      <rPr>
        <sz val="10"/>
        <color rgb="FFBCBEC4"/>
        <rFont val="JetBrains Mono"/>
        <family val="3"/>
      </rPr>
      <t>.</t>
    </r>
    <r>
      <rPr>
        <sz val="10"/>
        <color rgb="FFC77DBB"/>
        <rFont val="JetBrains Mono"/>
        <family val="3"/>
      </rPr>
      <t>value</t>
    </r>
    <r>
      <rPr>
        <sz val="10"/>
        <color rgb="FFBCBEC4"/>
        <rFont val="JetBrains Mono"/>
        <family val="3"/>
      </rPr>
      <t>) }}/&gt; &lt;/StyledFormItemComputing&gt; &lt;/Space.Compact&gt;&lt;/StyledFormItemComputing&gt;</t>
    </r>
  </si>
  <si>
    <t>x4</t>
  </si>
  <si>
    <t>x5</t>
  </si>
  <si>
    <t>x6</t>
  </si>
  <si>
    <t>x7</t>
  </si>
  <si>
    <t>x8</t>
  </si>
  <si>
    <t>x9</t>
  </si>
  <si>
    <t>x10</t>
  </si>
  <si>
    <t>x11</t>
  </si>
  <si>
    <t>x12</t>
  </si>
  <si>
    <t>x13</t>
  </si>
  <si>
    <t>x14</t>
  </si>
  <si>
    <t>x15</t>
  </si>
  <si>
    <t>x16</t>
  </si>
  <si>
    <t>x17</t>
  </si>
  <si>
    <t>x18</t>
  </si>
  <si>
    <t>x19</t>
  </si>
  <si>
    <t>x20</t>
  </si>
  <si>
    <t>x21</t>
  </si>
  <si>
    <t>x22</t>
  </si>
  <si>
    <t>x23</t>
  </si>
  <si>
    <t>x24</t>
  </si>
  <si>
    <t>x25</t>
  </si>
  <si>
    <t>x26</t>
  </si>
  <si>
    <t>x27</t>
  </si>
  <si>
    <t>x28</t>
  </si>
  <si>
    <t>x29</t>
  </si>
  <si>
    <t>x30</t>
  </si>
  <si>
    <t>x31</t>
  </si>
  <si>
    <t>x32</t>
  </si>
  <si>
    <t>x33</t>
  </si>
  <si>
    <t>x34</t>
  </si>
  <si>
    <t>x35</t>
  </si>
  <si>
    <t>x36</t>
  </si>
  <si>
    <t>x37</t>
  </si>
  <si>
    <t>x38</t>
  </si>
  <si>
    <t>x39</t>
  </si>
  <si>
    <t>x40</t>
  </si>
  <si>
    <t>x41</t>
  </si>
  <si>
    <t>x42</t>
  </si>
  <si>
    <t>x43</t>
  </si>
  <si>
    <t>x44</t>
  </si>
  <si>
    <t>x45</t>
  </si>
  <si>
    <t>x46</t>
  </si>
  <si>
    <t>x47</t>
  </si>
  <si>
    <t>x48</t>
  </si>
  <si>
    <t>x49</t>
  </si>
  <si>
    <t>x50</t>
  </si>
  <si>
    <t>x51</t>
  </si>
  <si>
    <t>x52</t>
  </si>
  <si>
    <t>x53</t>
  </si>
  <si>
    <t>x54</t>
  </si>
  <si>
    <t>x55</t>
  </si>
  <si>
    <t>x56</t>
  </si>
  <si>
    <t>x57</t>
  </si>
  <si>
    <t>x58</t>
  </si>
  <si>
    <t>x59</t>
  </si>
  <si>
    <t>x60</t>
  </si>
  <si>
    <t>x61</t>
  </si>
  <si>
    <t>x62</t>
  </si>
  <si>
    <t>x63</t>
  </si>
  <si>
    <t>x64</t>
  </si>
  <si>
    <t>x65</t>
  </si>
  <si>
    <t>x66</t>
  </si>
  <si>
    <t>x67</t>
  </si>
  <si>
    <t>x68</t>
  </si>
  <si>
    <t>x69</t>
  </si>
  <si>
    <t>x70</t>
  </si>
  <si>
    <t>x71</t>
  </si>
  <si>
    <t>x72</t>
  </si>
  <si>
    <t>x73</t>
  </si>
  <si>
    <t>x74</t>
  </si>
  <si>
    <t>x75</t>
  </si>
  <si>
    <t>x76</t>
  </si>
  <si>
    <t>x77</t>
  </si>
  <si>
    <t>x78</t>
  </si>
  <si>
    <t>x79</t>
  </si>
  <si>
    <t>x80</t>
  </si>
  <si>
    <t>x81</t>
  </si>
  <si>
    <t>x82</t>
  </si>
  <si>
    <t>x83</t>
  </si>
  <si>
    <t>x84</t>
  </si>
  <si>
    <t>x85</t>
  </si>
  <si>
    <t>x86</t>
  </si>
  <si>
    <t>x87</t>
  </si>
  <si>
    <t>x88</t>
  </si>
  <si>
    <t>x89</t>
  </si>
  <si>
    <t>x90</t>
  </si>
  <si>
    <t>x91</t>
  </si>
  <si>
    <t>x92</t>
  </si>
  <si>
    <t>x93</t>
  </si>
  <si>
    <t>x94</t>
  </si>
  <si>
    <t>x95</t>
  </si>
  <si>
    <t>x96</t>
  </si>
  <si>
    <t>x97</t>
  </si>
  <si>
    <t>x98</t>
  </si>
  <si>
    <t>x99</t>
  </si>
  <si>
    <t>x100</t>
  </si>
  <si>
    <t>x101</t>
  </si>
  <si>
    <t>x102</t>
  </si>
  <si>
    <t>x103</t>
  </si>
  <si>
    <t>x104</t>
  </si>
  <si>
    <t>x105</t>
  </si>
  <si>
    <t>x106</t>
  </si>
  <si>
    <t>x107</t>
  </si>
  <si>
    <t>x108</t>
  </si>
  <si>
    <t>x109</t>
  </si>
  <si>
    <t>x110</t>
  </si>
  <si>
    <t>x111</t>
  </si>
  <si>
    <t>x112</t>
  </si>
  <si>
    <t>x113</t>
  </si>
  <si>
    <t>x114</t>
  </si>
  <si>
    <t>x115</t>
  </si>
  <si>
    <t>x116</t>
  </si>
  <si>
    <t>x117</t>
  </si>
  <si>
    <t>x118</t>
  </si>
  <si>
    <t>x119</t>
  </si>
  <si>
    <t>x120</t>
  </si>
  <si>
    <t>x121</t>
  </si>
  <si>
    <t>x122</t>
  </si>
  <si>
    <t>x123</t>
  </si>
  <si>
    <t>x124</t>
  </si>
  <si>
    <t>x125</t>
  </si>
  <si>
    <t>x126</t>
  </si>
  <si>
    <t>x127</t>
  </si>
  <si>
    <t>x128</t>
  </si>
  <si>
    <t>x129</t>
  </si>
  <si>
    <t>x130</t>
  </si>
  <si>
    <t>x131</t>
  </si>
  <si>
    <t>x132</t>
  </si>
  <si>
    <t>x133</t>
  </si>
  <si>
    <t>x134</t>
  </si>
  <si>
    <t>x135</t>
  </si>
  <si>
    <t>x136</t>
  </si>
  <si>
    <t>x137</t>
  </si>
  <si>
    <t>x138</t>
  </si>
  <si>
    <t>x139</t>
  </si>
  <si>
    <t>x140</t>
  </si>
  <si>
    <t>x141</t>
  </si>
  <si>
    <t>x142</t>
  </si>
  <si>
    <t>x143</t>
  </si>
  <si>
    <t>x144</t>
  </si>
  <si>
    <t>x145</t>
  </si>
  <si>
    <t>x146</t>
  </si>
  <si>
    <t>x147</t>
  </si>
  <si>
    <t>x148</t>
  </si>
  <si>
    <t>x149</t>
  </si>
  <si>
    <t>x150</t>
  </si>
  <si>
    <t>x151</t>
  </si>
  <si>
    <t>x152</t>
  </si>
  <si>
    <t>x153</t>
  </si>
  <si>
    <t>x154</t>
  </si>
  <si>
    <t>x155</t>
  </si>
  <si>
    <t>x156</t>
  </si>
  <si>
    <t>x157</t>
  </si>
  <si>
    <t>x158</t>
  </si>
  <si>
    <t>x159</t>
  </si>
  <si>
    <t>x160</t>
  </si>
  <si>
    <t>x161</t>
  </si>
  <si>
    <t>x162</t>
  </si>
  <si>
    <t>x163</t>
  </si>
  <si>
    <t>, set</t>
  </si>
  <si>
    <t>const (</t>
  </si>
  <si>
    <t>)  = useState(0);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</si>
  <si>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</si>
  <si>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</si>
  <si>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</si>
  <si>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</si>
  <si>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</si>
  <si>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</si>
  <si>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</si>
  <si>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</si>
  <si>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</si>
  <si>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</si>
  <si>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</si>
  <si>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</si>
  <si>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</si>
  <si>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</si>
  <si>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</si>
  <si>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a16</t>
  </si>
  <si>
    <t>a17</t>
  </si>
  <si>
    <t>a18</t>
  </si>
  <si>
    <t>a19</t>
  </si>
  <si>
    <t>a20</t>
  </si>
  <si>
    <t>a21</t>
  </si>
  <si>
    <t>a22</t>
  </si>
  <si>
    <t>a23</t>
  </si>
  <si>
    <t>a24</t>
  </si>
  <si>
    <t>a25</t>
  </si>
  <si>
    <t>a26</t>
  </si>
  <si>
    <t>a27</t>
  </si>
  <si>
    <t>a28</t>
  </si>
  <si>
    <t>a29</t>
  </si>
  <si>
    <t>a30</t>
  </si>
  <si>
    <t>x164</t>
  </si>
  <si>
    <t>k1</t>
  </si>
  <si>
    <t>k2</t>
  </si>
  <si>
    <t>k3</t>
  </si>
  <si>
    <t>k4</t>
  </si>
  <si>
    <t>k5</t>
  </si>
  <si>
    <t>k6</t>
  </si>
  <si>
    <t>k7</t>
  </si>
  <si>
    <t>k8</t>
  </si>
  <si>
    <t>k9</t>
  </si>
  <si>
    <t>k10</t>
  </si>
  <si>
    <t>k11</t>
  </si>
  <si>
    <t>k12</t>
  </si>
  <si>
    <t>k13</t>
  </si>
  <si>
    <t>k14</t>
  </si>
  <si>
    <t>k15</t>
  </si>
  <si>
    <t>k16</t>
  </si>
  <si>
    <t>k17</t>
  </si>
  <si>
    <t>k18</t>
  </si>
  <si>
    <t>k19</t>
  </si>
  <si>
    <t>k20</t>
  </si>
  <si>
    <t>k21</t>
  </si>
  <si>
    <t>k22</t>
  </si>
  <si>
    <t>k23</t>
  </si>
  <si>
    <t>k24</t>
  </si>
  <si>
    <t>k25</t>
  </si>
  <si>
    <t>k26</t>
  </si>
  <si>
    <t>k27</t>
  </si>
  <si>
    <t>k28</t>
  </si>
  <si>
    <t>k29</t>
  </si>
  <si>
    <t>k30</t>
  </si>
  <si>
    <t>k31</t>
  </si>
  <si>
    <t>k32</t>
  </si>
  <si>
    <t>k33</t>
  </si>
  <si>
    <t>k34</t>
  </si>
  <si>
    <t>k35</t>
  </si>
  <si>
    <t>k36</t>
  </si>
  <si>
    <t>k37</t>
  </si>
  <si>
    <t>k38</t>
  </si>
  <si>
    <t>k39</t>
  </si>
  <si>
    <t>k40</t>
  </si>
  <si>
    <t>k41</t>
  </si>
  <si>
    <t>k42</t>
  </si>
  <si>
    <t>k43</t>
  </si>
  <si>
    <t>k</t>
  </si>
  <si>
    <t>setK</t>
  </si>
  <si>
    <r>
      <t>(e.</t>
    </r>
    <r>
      <rPr>
        <sz val="10"/>
        <color rgb="FFC77DBB"/>
        <rFont val="JetBrains Mono"/>
        <family val="3"/>
      </rPr>
      <t>target</t>
    </r>
    <r>
      <rPr>
        <sz val="10"/>
        <color rgb="FFBCBEC4"/>
        <rFont val="JetBrains Mono"/>
        <family val="3"/>
      </rPr>
      <t>.</t>
    </r>
    <r>
      <rPr>
        <sz val="10"/>
        <color rgb="FFC77DBB"/>
        <rFont val="JetBrains Mono"/>
        <family val="3"/>
      </rPr>
      <t>value</t>
    </r>
    <r>
      <rPr>
        <sz val="10"/>
        <color rgb="FFBCBEC4"/>
        <rFont val="JetBrains Mono"/>
        <family val="3"/>
      </rPr>
      <t xml:space="preserve">) }}/&gt; &lt;/StyledFormItemComputing&gt;  &lt;/Space.Compact&gt; &lt;/StyledFormItemComputing&gt; </t>
    </r>
  </si>
  <si>
    <t>]  = useState(0);</t>
  </si>
  <si>
    <t>const [</t>
  </si>
  <si>
    <t>K</t>
  </si>
  <si>
    <t>_</t>
  </si>
  <si>
    <t>,    ));</t>
  </si>
  <si>
    <r>
      <t>"</t>
    </r>
    <r>
      <rPr>
        <sz val="10"/>
        <color rgb="FFBCBEC4"/>
        <rFont val="JetBrains Mono"/>
        <family val="3"/>
      </rPr>
      <t xml:space="preserve">, </t>
    </r>
    <r>
      <rPr>
        <sz val="10"/>
        <color rgb="FF56A8F5"/>
        <rFont val="JetBrains Mono"/>
        <family val="3"/>
      </rPr>
      <t>computeValue</t>
    </r>
    <r>
      <rPr>
        <sz val="10"/>
        <color rgb="FFBCBEC4"/>
        <rFont val="JetBrains Mono"/>
        <family val="3"/>
      </rPr>
      <t>(m</t>
    </r>
  </si>
  <si>
    <r>
      <t>microFiveForm</t>
    </r>
    <r>
      <rPr>
        <sz val="10"/>
        <color rgb="FFBCBEC4"/>
        <rFont val="JetBrains Mono"/>
        <family val="3"/>
      </rPr>
      <t>.</t>
    </r>
    <r>
      <rPr>
        <sz val="10"/>
        <color rgb="FF56A8F5"/>
        <rFont val="JetBrains Mono"/>
        <family val="3"/>
      </rPr>
      <t>setFieldValue</t>
    </r>
    <r>
      <rPr>
        <sz val="10"/>
        <color rgb="FFBCBEC4"/>
        <rFont val="JetBrains Mono"/>
        <family val="3"/>
      </rPr>
      <t>(</t>
    </r>
    <r>
      <rPr>
        <sz val="10"/>
        <color rgb="FF6AAB73"/>
        <rFont val="JetBrains Mono"/>
        <family val="3"/>
      </rPr>
      <t>"</t>
    </r>
    <r>
      <rPr>
        <sz val="10"/>
        <color rgb="FFA9B7C6"/>
        <rFont val="JetBrains Mono"/>
        <family val="3"/>
      </rPr>
      <t>m</t>
    </r>
  </si>
  <si>
    <t>m1</t>
  </si>
  <si>
    <t>m2</t>
  </si>
  <si>
    <t>m3</t>
  </si>
  <si>
    <t>m4</t>
  </si>
  <si>
    <t>m5</t>
  </si>
  <si>
    <t>m1-1</t>
  </si>
  <si>
    <t>m1-2</t>
  </si>
  <si>
    <t>m1-3</t>
  </si>
  <si>
    <t>m1-4</t>
  </si>
  <si>
    <t>m1-5</t>
  </si>
  <si>
    <t>o1</t>
  </si>
  <si>
    <t>o2</t>
  </si>
  <si>
    <t>o3</t>
  </si>
  <si>
    <t>o4</t>
  </si>
  <si>
    <t>o5</t>
  </si>
  <si>
    <t>o6</t>
  </si>
  <si>
    <t>o7</t>
  </si>
  <si>
    <t>o8</t>
  </si>
  <si>
    <t>o9</t>
  </si>
  <si>
    <t>o10</t>
  </si>
  <si>
    <t>o11</t>
  </si>
  <si>
    <t>o12</t>
  </si>
  <si>
    <t>o13</t>
  </si>
  <si>
    <t>o14</t>
  </si>
  <si>
    <t>o15</t>
  </si>
  <si>
    <t>o16</t>
  </si>
  <si>
    <t>o17</t>
  </si>
  <si>
    <t>o18</t>
  </si>
  <si>
    <t>o19</t>
  </si>
  <si>
    <t>o20</t>
  </si>
  <si>
    <t>o21</t>
  </si>
  <si>
    <t>o22</t>
  </si>
  <si>
    <t>o23</t>
  </si>
  <si>
    <t>o24</t>
  </si>
  <si>
    <t>o25</t>
  </si>
  <si>
    <t>o26</t>
  </si>
  <si>
    <t>o27</t>
  </si>
  <si>
    <t>o28</t>
  </si>
  <si>
    <t>o29</t>
  </si>
  <si>
    <t>o30</t>
  </si>
  <si>
    <t>o31</t>
  </si>
  <si>
    <t>o32</t>
  </si>
  <si>
    <t>o33</t>
  </si>
  <si>
    <t>o34</t>
  </si>
  <si>
    <t>o35</t>
  </si>
  <si>
    <t>o36</t>
  </si>
  <si>
    <t>o37</t>
  </si>
  <si>
    <t>o38</t>
  </si>
  <si>
    <t>o39</t>
  </si>
  <si>
    <t>o40</t>
  </si>
  <si>
    <t>o41</t>
  </si>
  <si>
    <t>o42</t>
  </si>
  <si>
    <t>o43</t>
  </si>
  <si>
    <t>o44</t>
  </si>
  <si>
    <t>o45</t>
  </si>
  <si>
    <t>o46</t>
  </si>
  <si>
    <t>o47</t>
  </si>
  <si>
    <t>o48</t>
  </si>
  <si>
    <t>o49</t>
  </si>
  <si>
    <t>o50</t>
  </si>
  <si>
    <t>o51</t>
  </si>
  <si>
    <t>o52</t>
  </si>
  <si>
    <t>o53</t>
  </si>
  <si>
    <t>o54</t>
  </si>
  <si>
    <t>o55</t>
  </si>
  <si>
    <t>o56</t>
  </si>
  <si>
    <t>o57</t>
  </si>
  <si>
    <t>o58</t>
  </si>
  <si>
    <t>o59</t>
  </si>
  <si>
    <t>o60</t>
  </si>
  <si>
    <r>
      <t>fourForm</t>
    </r>
    <r>
      <rPr>
        <sz val="10"/>
        <color rgb="FFBCBEC4"/>
        <rFont val="JetBrains Mono"/>
        <family val="3"/>
      </rPr>
      <t>.</t>
    </r>
    <r>
      <rPr>
        <sz val="10"/>
        <color rgb="FF56A8F5"/>
        <rFont val="JetBrains Mono"/>
        <family val="3"/>
      </rPr>
      <t>setFieldValue</t>
    </r>
    <r>
      <rPr>
        <sz val="10"/>
        <color rgb="FFBCBEC4"/>
        <rFont val="JetBrains Mono"/>
        <family val="3"/>
      </rPr>
      <t>(</t>
    </r>
    <r>
      <rPr>
        <sz val="10"/>
        <color rgb="FF6AAB73"/>
        <rFont val="JetBrains Mono"/>
        <family val="3"/>
      </rPr>
      <t>"</t>
    </r>
  </si>
  <si>
    <r>
      <t>"</t>
    </r>
    <r>
      <rPr>
        <sz val="10"/>
        <color rgb="FFBCBEC4"/>
        <rFont val="JetBrains Mono"/>
        <family val="3"/>
      </rPr>
      <t xml:space="preserve">, </t>
    </r>
    <r>
      <rPr>
        <sz val="10"/>
        <color rgb="FF56A8F5"/>
        <rFont val="JetBrains Mono"/>
        <family val="3"/>
      </rPr>
      <t>computeValue</t>
    </r>
    <r>
      <rPr>
        <sz val="10"/>
        <color rgb="FFBCBEC4"/>
        <rFont val="JetBrains Mono"/>
        <family val="3"/>
      </rPr>
      <t>(</t>
    </r>
  </si>
  <si>
    <t>,   ));</t>
  </si>
  <si>
    <t>y1</t>
  </si>
  <si>
    <t>y2</t>
  </si>
  <si>
    <t>y3</t>
  </si>
  <si>
    <t>y4</t>
  </si>
  <si>
    <t>y5</t>
  </si>
  <si>
    <t>y6</t>
  </si>
  <si>
    <t>y7</t>
  </si>
  <si>
    <t>y8</t>
  </si>
  <si>
    <t>y9</t>
  </si>
  <si>
    <t>y10</t>
  </si>
  <si>
    <t>y11</t>
  </si>
  <si>
    <t>y12</t>
  </si>
  <si>
    <t>y13</t>
  </si>
  <si>
    <t>y14</t>
  </si>
  <si>
    <t>y15</t>
  </si>
  <si>
    <t>y16</t>
  </si>
  <si>
    <t>y17</t>
  </si>
  <si>
    <t>y18</t>
  </si>
  <si>
    <t>y19</t>
  </si>
  <si>
    <t>y20</t>
  </si>
  <si>
    <t>y21</t>
  </si>
  <si>
    <t>y22</t>
  </si>
  <si>
    <t>y23</t>
  </si>
  <si>
    <t>y24</t>
  </si>
  <si>
    <t>y25</t>
  </si>
  <si>
    <t>y26</t>
  </si>
  <si>
    <t>y27</t>
  </si>
  <si>
    <t>y28</t>
  </si>
  <si>
    <t>y29</t>
  </si>
  <si>
    <t>y30</t>
  </si>
  <si>
    <t>y31</t>
  </si>
  <si>
    <t>y32</t>
  </si>
  <si>
    <t>y33</t>
  </si>
  <si>
    <t>y34</t>
  </si>
  <si>
    <t>y35</t>
  </si>
  <si>
    <t>y36</t>
  </si>
  <si>
    <t>y37</t>
  </si>
  <si>
    <t>y38</t>
  </si>
  <si>
    <t>y39</t>
  </si>
  <si>
    <t>y40</t>
  </si>
  <si>
    <t>y41</t>
  </si>
  <si>
    <t>y42</t>
  </si>
  <si>
    <t>y43</t>
  </si>
  <si>
    <t>y44</t>
  </si>
  <si>
    <t>y45</t>
  </si>
  <si>
    <t>y46</t>
  </si>
  <si>
    <t>y47</t>
  </si>
  <si>
    <t>y48</t>
  </si>
  <si>
    <t>y49</t>
  </si>
  <si>
    <t>y50</t>
  </si>
  <si>
    <t>y51</t>
  </si>
  <si>
    <t>y52</t>
  </si>
  <si>
    <t>y53</t>
  </si>
  <si>
    <t>y54</t>
  </si>
  <si>
    <t>y55</t>
  </si>
  <si>
    <t>y56</t>
  </si>
  <si>
    <t>y57</t>
  </si>
  <si>
    <t>y58</t>
  </si>
  <si>
    <t>y59</t>
  </si>
  <si>
    <t>y60</t>
  </si>
  <si>
    <t>y61</t>
  </si>
  <si>
    <t>y62</t>
  </si>
  <si>
    <t>y63</t>
  </si>
  <si>
    <t>y64</t>
  </si>
  <si>
    <t>y65</t>
  </si>
  <si>
    <t>y66</t>
  </si>
  <si>
    <t>y67</t>
  </si>
  <si>
    <t>y68</t>
  </si>
  <si>
    <t>y69</t>
  </si>
  <si>
    <t>y70</t>
  </si>
  <si>
    <t>y71</t>
  </si>
  <si>
    <t>y72</t>
  </si>
  <si>
    <t>y73</t>
  </si>
  <si>
    <t>y74</t>
  </si>
  <si>
    <t>y75</t>
  </si>
  <si>
    <t>y76</t>
  </si>
  <si>
    <t>y77</t>
  </si>
  <si>
    <t>y78</t>
  </si>
  <si>
    <t>y79</t>
  </si>
  <si>
    <t>y80</t>
  </si>
  <si>
    <t>y81</t>
  </si>
  <si>
    <t>y82</t>
  </si>
  <si>
    <t>y83</t>
  </si>
  <si>
    <t>y84</t>
  </si>
  <si>
    <t>y85</t>
  </si>
  <si>
    <t>y86</t>
  </si>
  <si>
    <t>y87</t>
  </si>
  <si>
    <t>y88</t>
  </si>
  <si>
    <t xml:space="preserve">/&gt; &lt;/StyledFormItemComputing&gt; </t>
  </si>
  <si>
    <t>aa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</si>
</sst>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1">
    <numFmt numFmtId="164" formatCode="#,##0.0"/>
    <numFmt numFmtId="165" formatCode="0.000000"/>
    <numFmt numFmtId="166" formatCode="0.0"/>
    <numFmt numFmtId="167" formatCode="0.0%"/>
    <numFmt numFmtId="168" formatCode="0.000"/>
    <numFmt numFmtId="169" formatCode="0.0000"/>
    <numFmt numFmtId="171" formatCode="#,##0.0000"/>
    <numFmt numFmtId="172" formatCode="_-* #,##0_-;\-* #,##0_-;_-* \-??_-;_-@_-"/>
    <numFmt numFmtId="173" formatCode="_-* #,##0_р_._-;\-* #,##0_р_._-;_-* \-?_р_._-;_-@_-"/>
    <numFmt numFmtId="174" formatCode="_-* #,##0.0_р_._-;\-* #,##0.0_р_._-;_-* \-?_р_._-;_-@_-"/>
    <numFmt numFmtId="175" formatCode="_-* #,##0.0\ _₽_-;\-* #,##0.0\ _₽_-;_-* \-?\ _₽_-;_-@_-"/>
  </numFmts>
  <fonts count="91">
    <font>
      <sz val="11"/>
      <name val="Calibri"/>
    </font>
    <font>
      <sz val="10"/>
      <name val="Arial"/>
    </font>
    <font>
      <sz val="10"/>
      <name val="Times New Roman"/>
    </font>
    <font>
      <b/>
      <sz val="10"/>
      <name val="Times New Roman"/>
    </font>
    <font>
      <sz val="12"/>
      <name val="Times New Roman"/>
    </font>
    <font>
      <sz val="12"/>
      <name val="Symbol"/>
    </font>
    <font>
      <b/>
      <sz val="12"/>
      <name val="Times New Roman"/>
    </font>
    <font>
      <sz val="10"/>
      <name val="Times New Roman Cyr"/>
    </font>
    <font>
      <sz val="9"/>
      <name val="Times New Roman"/>
    </font>
    <font>
      <sz val="10"/>
      <name val="Arial Narrow"/>
    </font>
    <font>
      <b/>
      <sz val="10"/>
      <name val="Arial Narrow"/>
    </font>
    <font>
      <b/>
      <sz val="8"/>
      <name val="Arial Narrow"/>
    </font>
    <font>
      <b/>
      <sz val="12"/>
      <name val="Arial Narrow"/>
    </font>
    <font>
      <sz val="12"/>
      <name val="Arial Narrow"/>
    </font>
    <font>
      <sz val="9"/>
      <name val="Arial Narrow"/>
    </font>
    <font>
      <sz val="10"/>
      <color rgb="FFFF0000"/>
      <name val="Arial Narrow"/>
    </font>
    <font>
      <b/>
      <sz val="9"/>
      <name val="Arial Narrow"/>
    </font>
    <font>
      <b/>
      <i/>
      <sz val="10"/>
      <name val="Arial Narrow"/>
    </font>
    <font>
      <i/>
      <sz val="10"/>
      <name val="Arial Narrow"/>
    </font>
    <font>
      <b/>
      <sz val="14"/>
      <name val="Arial Narrow"/>
    </font>
    <font>
      <b/>
      <sz val="10"/>
      <name val="Times New Roman Cyr"/>
    </font>
    <font>
      <b/>
      <i/>
      <sz val="10"/>
      <name val="Times New Roman"/>
    </font>
    <font>
      <i/>
      <sz val="10"/>
      <name val="Times New Roman"/>
    </font>
    <font>
      <i/>
      <sz val="10"/>
      <name val="Times New Roman Cyr"/>
    </font>
    <font>
      <sz val="12"/>
      <name val="Arial"/>
    </font>
    <font>
      <b/>
      <sz val="12"/>
      <name val="Times New Roman Cyr"/>
    </font>
    <font>
      <sz val="12"/>
      <color rgb="FF000000"/>
      <name val="Times New Roman"/>
    </font>
    <font>
      <sz val="12"/>
      <name val="Times New Roman Cyr"/>
    </font>
    <font>
      <sz val="9"/>
      <color rgb="FF333333"/>
      <name val="Georgia"/>
    </font>
    <font>
      <i/>
      <sz val="12"/>
      <name val="Times New Roman"/>
    </font>
    <font>
      <sz val="12"/>
      <color theme="1"/>
      <name val="Times New Roman"/>
    </font>
    <font>
      <sz val="10"/>
      <color theme="1"/>
      <name val="Times New Roman"/>
    </font>
    <font>
      <sz val="10"/>
      <name val="Courier New"/>
    </font>
    <font>
      <b/>
      <sz val="10"/>
      <name val="Courier New"/>
    </font>
    <font>
      <i/>
      <sz val="12"/>
      <color rgb="FF000000"/>
      <name val="Times New Roman"/>
    </font>
    <font>
      <sz val="14"/>
      <name val="Arial"/>
    </font>
    <font>
      <u/>
      <sz val="10"/>
      <name val="Arial Narrow"/>
    </font>
    <font>
      <i/>
      <u/>
      <sz val="10"/>
      <name val="Arial Narrow"/>
    </font>
    <font>
      <sz val="9"/>
      <color rgb="FFFF0000"/>
      <name val="Arial Narrow"/>
    </font>
    <font>
      <b/>
      <u/>
      <sz val="12"/>
      <name val="Arial Narrow"/>
    </font>
    <font>
      <b/>
      <sz val="12"/>
      <color rgb="FF000000"/>
      <name val="Times New Roman"/>
    </font>
    <font>
      <sz val="11"/>
      <name val="Times New Roman"/>
    </font>
    <font>
      <vertAlign val="subscript"/>
      <sz val="12"/>
      <name val="Times New Roman"/>
    </font>
    <font>
      <sz val="12"/>
      <name val="Calibri"/>
    </font>
    <font>
      <vertAlign val="superscript"/>
      <sz val="12"/>
      <name val="Times New Roman"/>
    </font>
    <font>
      <vertAlign val="superscript"/>
      <sz val="10"/>
      <name val="Times New Roman"/>
    </font>
    <font>
      <i/>
      <vertAlign val="subscript"/>
      <sz val="10"/>
      <name val="Times New Roman"/>
    </font>
    <font>
      <sz val="10"/>
      <name val="Calibri"/>
    </font>
    <font>
      <i/>
      <vertAlign val="superscript"/>
      <sz val="10"/>
      <name val="Times New Roman"/>
    </font>
    <font>
      <vertAlign val="subscript"/>
      <sz val="10"/>
      <name val="Arial Narrow"/>
    </font>
    <font>
      <vertAlign val="superscript"/>
      <sz val="10"/>
      <name val="Arial Narrow"/>
    </font>
    <font>
      <sz val="8"/>
      <name val="Arial Narrow"/>
    </font>
    <font>
      <vertAlign val="subscript"/>
      <sz val="9"/>
      <name val="Arial Narrow"/>
    </font>
    <font>
      <vertAlign val="superscript"/>
      <sz val="9"/>
      <name val="Arial Narrow"/>
    </font>
    <font>
      <sz val="12.5"/>
      <name val="Arial Narrow"/>
    </font>
    <font>
      <i/>
      <vertAlign val="subscript"/>
      <sz val="10"/>
      <name val="Arial Narrow"/>
    </font>
    <font>
      <vertAlign val="superscript"/>
      <sz val="12"/>
      <name val="Arial Narrow"/>
    </font>
    <font>
      <vertAlign val="subscript"/>
      <sz val="12"/>
      <name val="Arial Narrow"/>
    </font>
    <font>
      <vertAlign val="superscript"/>
      <sz val="10"/>
      <name val="Times New Roman Cyr"/>
    </font>
    <font>
      <vertAlign val="subscript"/>
      <sz val="10"/>
      <name val="Times New Roman Cyr"/>
    </font>
    <font>
      <sz val="10"/>
      <name val="Symbol"/>
    </font>
    <font>
      <vertAlign val="subscript"/>
      <sz val="12"/>
      <name val="Times New Roman Cyr"/>
    </font>
    <font>
      <vertAlign val="superscript"/>
      <sz val="12"/>
      <name val="Times New Roman Cyr"/>
    </font>
    <font>
      <i/>
      <vertAlign val="subscript"/>
      <sz val="12"/>
      <color rgb="FF000000"/>
      <name val="Times New Roman"/>
    </font>
    <font>
      <sz val="14"/>
      <color rgb="FF000000"/>
      <name val="Calibri"/>
    </font>
    <font>
      <sz val="10"/>
      <color rgb="FF000000"/>
      <name val="Calibri"/>
    </font>
    <font>
      <vertAlign val="subscript"/>
      <sz val="10"/>
      <color rgb="FFFF0000"/>
      <name val="Arial Narrow"/>
    </font>
    <font>
      <vertAlign val="superscript"/>
      <sz val="10"/>
      <color rgb="FFFF0000"/>
      <name val="Arial Narrow"/>
    </font>
    <font>
      <b/>
      <vertAlign val="subscript"/>
      <sz val="10"/>
      <name val="Arial Narrow"/>
    </font>
    <font>
      <b/>
      <sz val="10"/>
      <name val="Calibri"/>
    </font>
    <font>
      <b/>
      <sz val="8"/>
      <name val="Tahoma"/>
    </font>
    <font>
      <sz val="8"/>
      <name val="Tahoma"/>
    </font>
    <font>
      <sz val="10"/>
      <color rgb="FFBCBEC4"/>
      <name val="JetBrains Mono"/>
      <family val="3"/>
    </font>
    <font>
      <sz val="10"/>
      <color rgb="FF6AAB73"/>
      <name val="JetBrains Mono"/>
      <family val="3"/>
    </font>
    <font>
      <sz val="10"/>
      <color rgb="FFE8BA36"/>
      <name val="JetBrains Mono"/>
      <family val="3"/>
    </font>
    <font>
      <sz val="10"/>
      <color rgb="FF54A857"/>
      <name val="JetBrains Mono"/>
      <family val="3"/>
    </font>
    <font>
      <sz val="10"/>
      <name val="Times New Roman"/>
      <family val="1"/>
      <charset val="204"/>
    </font>
    <font>
      <sz val="10"/>
      <name val="Arial"/>
      <family val="2"/>
      <charset val="204"/>
    </font>
    <font>
      <sz val="8"/>
      <name val="Calibri"/>
      <family val="2"/>
      <charset val="204"/>
    </font>
    <font>
      <sz val="10"/>
      <name val="Arial Narrow"/>
      <family val="2"/>
      <charset val="204"/>
    </font>
    <font>
      <sz val="12"/>
      <name val="Times New Roman"/>
      <family val="1"/>
      <charset val="204"/>
    </font>
    <font>
      <sz val="8"/>
      <name val="Calibri"/>
    </font>
    <font>
      <sz val="10"/>
      <color rgb="FF359FF4"/>
      <name val="JetBrains Mono"/>
      <family val="3"/>
    </font>
    <font>
      <b/>
      <sz val="10"/>
      <name val="Arial"/>
      <family val="2"/>
      <charset val="204"/>
    </font>
    <font>
      <sz val="10"/>
      <color rgb="FFC77DBB"/>
      <name val="JetBrains Mono"/>
      <family val="3"/>
    </font>
    <font>
      <b/>
      <sz val="10"/>
      <color rgb="FF6AAB73"/>
      <name val="JetBrains Mono"/>
      <family val="3"/>
      <charset val="204"/>
    </font>
    <font>
      <b/>
      <sz val="10"/>
      <color rgb="FFA9B7C6"/>
      <name val="JetBrains Mono"/>
      <family val="3"/>
      <charset val="204"/>
    </font>
    <font>
      <sz val="10"/>
      <color rgb="FFA9B7C6"/>
      <name val="JetBrains Mono"/>
      <family val="3"/>
    </font>
    <font>
      <sz val="10"/>
      <color rgb="FF56A8F5"/>
      <name val="JetBrains Mono"/>
      <family val="3"/>
    </font>
    <font>
      <b/>
      <sz val="10"/>
      <name val="Arial Narrow"/>
      <family val="2"/>
      <charset val="204"/>
    </font>
    <font>
      <b/>
      <sz val="10"/>
      <name val="Times New Roman Cyr"/>
      <charset val="204"/>
    </font>
  </fonts>
  <fills count="8">
    <fill>
      <patternFill patternType="none"/>
    </fill>
    <fill>
      <patternFill patternType="gray125"/>
    </fill>
    <fill>
      <patternFill patternType="solid">
        <fgColor theme="6" tint="0.59996337778862885"/>
        <bgColor indexed="65"/>
      </patternFill>
    </fill>
    <fill>
      <patternFill patternType="solid">
        <fgColor rgb="FFFFFF00"/>
      </patternFill>
    </fill>
    <fill>
      <patternFill patternType="solid">
        <fgColor theme="0" tint="-0.14996795556505021"/>
        <bgColor indexed="65"/>
      </patternFill>
    </fill>
    <fill>
      <patternFill patternType="solid">
        <fgColor theme="0"/>
      </patternFill>
    </fill>
    <fill>
      <patternFill patternType="solid">
        <fgColor rgb="FFFFFFFF"/>
      </patternFill>
    </fill>
    <fill>
      <patternFill patternType="solid">
        <fgColor rgb="FF00B050"/>
      </patternFill>
    </fill>
  </fills>
  <borders count="6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/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Dashed">
        <color rgb="FF000000"/>
      </left>
      <right style="mediumDashed">
        <color rgb="FF000000"/>
      </right>
      <top style="mediumDashed">
        <color rgb="FF000000"/>
      </top>
      <bottom style="mediumDashed">
        <color rgb="FF000000"/>
      </bottom>
      <diagonal/>
    </border>
    <border>
      <left/>
      <right style="mediumDashed">
        <color rgb="FF000000"/>
      </right>
      <top style="mediumDashed">
        <color rgb="FF000000"/>
      </top>
      <bottom style="mediumDashed">
        <color rgb="FF000000"/>
      </bottom>
      <diagonal/>
    </border>
    <border>
      <left style="mediumDashed">
        <color rgb="FF000000"/>
      </left>
      <right style="mediumDashed">
        <color rgb="FF000000"/>
      </right>
      <top/>
      <bottom style="mediumDashed">
        <color rgb="FF000000"/>
      </bottom>
      <diagonal/>
    </border>
    <border>
      <left/>
      <right style="mediumDashed">
        <color rgb="FF000000"/>
      </right>
      <top/>
      <bottom style="mediumDashed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</borders>
  <cellStyleXfs count="1">
    <xf numFmtId="0" fontId="0" fillId="0" borderId="0"/>
  </cellStyleXfs>
  <cellXfs count="541"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2" xfId="0" applyFont="1" applyBorder="1"/>
    <xf numFmtId="0" fontId="2" fillId="0" borderId="3" xfId="0" applyFont="1" applyBorder="1" applyAlignment="1">
      <alignment horizontal="center"/>
    </xf>
    <xf numFmtId="3" fontId="3" fillId="2" borderId="2" xfId="0" applyNumberFormat="1" applyFont="1" applyFill="1" applyBorder="1" applyAlignment="1">
      <alignment horizontal="center" vertical="center"/>
    </xf>
    <xf numFmtId="164" fontId="3" fillId="2" borderId="2" xfId="0" applyNumberFormat="1" applyFont="1" applyFill="1" applyBorder="1" applyAlignment="1">
      <alignment horizontal="center" vertical="center"/>
    </xf>
    <xf numFmtId="3" fontId="3" fillId="0" borderId="2" xfId="0" applyNumberFormat="1" applyFont="1" applyBorder="1" applyAlignment="1">
      <alignment horizontal="center" vertical="center"/>
    </xf>
    <xf numFmtId="0" fontId="2" fillId="0" borderId="2" xfId="0" applyFont="1" applyBorder="1" applyAlignment="1">
      <alignment horizontal="center"/>
    </xf>
    <xf numFmtId="2" fontId="2" fillId="2" borderId="2" xfId="0" applyNumberFormat="1" applyFont="1" applyFill="1" applyBorder="1" applyAlignment="1">
      <alignment horizontal="center"/>
    </xf>
    <xf numFmtId="2" fontId="2" fillId="0" borderId="2" xfId="0" applyNumberFormat="1" applyFont="1" applyBorder="1" applyAlignment="1">
      <alignment horizontal="center"/>
    </xf>
    <xf numFmtId="1" fontId="2" fillId="2" borderId="2" xfId="0" applyNumberFormat="1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165" fontId="2" fillId="0" borderId="0" xfId="0" applyNumberFormat="1" applyFont="1"/>
    <xf numFmtId="0" fontId="4" fillId="0" borderId="0" xfId="0" applyFont="1"/>
    <xf numFmtId="0" fontId="4" fillId="0" borderId="0" xfId="0" applyFont="1" applyAlignment="1">
      <alignment horizontal="center"/>
    </xf>
    <xf numFmtId="0" fontId="4" fillId="0" borderId="2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/>
    </xf>
    <xf numFmtId="0" fontId="4" fillId="0" borderId="2" xfId="0" applyFont="1" applyBorder="1" applyAlignment="1">
      <alignment horizontal="center"/>
    </xf>
    <xf numFmtId="0" fontId="4" fillId="0" borderId="2" xfId="0" applyFont="1" applyBorder="1"/>
    <xf numFmtId="0" fontId="4" fillId="3" borderId="2" xfId="0" applyFont="1" applyFill="1" applyBorder="1" applyAlignment="1">
      <alignment horizontal="center"/>
    </xf>
    <xf numFmtId="0" fontId="5" fillId="0" borderId="2" xfId="0" applyFont="1" applyBorder="1" applyAlignment="1">
      <alignment horizontal="center"/>
    </xf>
    <xf numFmtId="2" fontId="4" fillId="0" borderId="2" xfId="0" applyNumberFormat="1" applyFont="1" applyBorder="1" applyAlignment="1">
      <alignment horizontal="center"/>
    </xf>
    <xf numFmtId="0" fontId="4" fillId="0" borderId="2" xfId="0" applyFont="1" applyBorder="1" applyAlignment="1">
      <alignment vertical="top" wrapText="1"/>
    </xf>
    <xf numFmtId="166" fontId="4" fillId="3" borderId="2" xfId="0" applyNumberFormat="1" applyFont="1" applyFill="1" applyBorder="1" applyAlignment="1">
      <alignment horizontal="center" vertical="center"/>
    </xf>
    <xf numFmtId="0" fontId="6" fillId="0" borderId="2" xfId="0" applyFont="1" applyBorder="1"/>
    <xf numFmtId="0" fontId="6" fillId="0" borderId="2" xfId="0" applyFont="1" applyBorder="1" applyAlignment="1">
      <alignment horizontal="center"/>
    </xf>
    <xf numFmtId="0" fontId="6" fillId="0" borderId="2" xfId="0" applyFont="1" applyBorder="1" applyAlignment="1">
      <alignment horizontal="center" vertical="center"/>
    </xf>
    <xf numFmtId="3" fontId="6" fillId="3" borderId="2" xfId="0" applyNumberFormat="1" applyFont="1" applyFill="1" applyBorder="1" applyAlignment="1">
      <alignment horizontal="center"/>
    </xf>
    <xf numFmtId="0" fontId="7" fillId="0" borderId="2" xfId="0" applyFont="1" applyBorder="1" applyAlignment="1">
      <alignment horizontal="center" vertical="center"/>
    </xf>
    <xf numFmtId="0" fontId="7" fillId="0" borderId="1" xfId="0" applyFont="1" applyBorder="1" applyAlignment="1">
      <alignment horizontal="center"/>
    </xf>
    <xf numFmtId="0" fontId="7" fillId="0" borderId="2" xfId="0" applyFont="1" applyBorder="1" applyAlignment="1">
      <alignment horizontal="center"/>
    </xf>
    <xf numFmtId="0" fontId="7" fillId="0" borderId="3" xfId="0" applyFont="1" applyBorder="1" applyAlignment="1">
      <alignment horizontal="center"/>
    </xf>
    <xf numFmtId="164" fontId="2" fillId="3" borderId="2" xfId="0" applyNumberFormat="1" applyFont="1" applyFill="1" applyBorder="1" applyAlignment="1">
      <alignment horizontal="right"/>
    </xf>
    <xf numFmtId="167" fontId="2" fillId="0" borderId="2" xfId="0" applyNumberFormat="1" applyFont="1" applyBorder="1" applyAlignment="1">
      <alignment horizontal="right"/>
    </xf>
    <xf numFmtId="2" fontId="2" fillId="0" borderId="2" xfId="0" applyNumberFormat="1" applyFont="1" applyBorder="1" applyAlignment="1">
      <alignment horizontal="right"/>
    </xf>
    <xf numFmtId="0" fontId="8" fillId="0" borderId="2" xfId="0" applyFont="1" applyBorder="1"/>
    <xf numFmtId="0" fontId="8" fillId="0" borderId="2" xfId="0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2" fontId="2" fillId="0" borderId="2" xfId="0" applyNumberFormat="1" applyFont="1" applyBorder="1"/>
    <xf numFmtId="1" fontId="2" fillId="0" borderId="2" xfId="0" applyNumberFormat="1" applyFont="1" applyBorder="1" applyAlignment="1">
      <alignment horizontal="right"/>
    </xf>
    <xf numFmtId="166" fontId="2" fillId="0" borderId="2" xfId="0" applyNumberFormat="1" applyFont="1" applyBorder="1" applyAlignment="1">
      <alignment horizontal="right"/>
    </xf>
    <xf numFmtId="4" fontId="2" fillId="0" borderId="2" xfId="0" applyNumberFormat="1" applyFont="1" applyBorder="1" applyAlignment="1">
      <alignment horizontal="right"/>
    </xf>
    <xf numFmtId="2" fontId="8" fillId="0" borderId="2" xfId="0" applyNumberFormat="1" applyFont="1" applyBorder="1" applyAlignment="1">
      <alignment horizontal="right"/>
    </xf>
    <xf numFmtId="0" fontId="2" fillId="0" borderId="1" xfId="0" applyFont="1" applyBorder="1"/>
    <xf numFmtId="0" fontId="2" fillId="0" borderId="1" xfId="0" applyFont="1" applyBorder="1" applyAlignment="1">
      <alignment horizontal="center"/>
    </xf>
    <xf numFmtId="168" fontId="2" fillId="0" borderId="1" xfId="0" applyNumberFormat="1" applyFont="1" applyBorder="1" applyAlignment="1">
      <alignment horizontal="right"/>
    </xf>
    <xf numFmtId="0" fontId="9" fillId="0" borderId="0" xfId="0" applyFont="1"/>
    <xf numFmtId="0" fontId="9" fillId="0" borderId="0" xfId="0" applyFont="1" applyAlignment="1">
      <alignment horizontal="center"/>
    </xf>
    <xf numFmtId="0" fontId="9" fillId="0" borderId="2" xfId="0" applyFont="1" applyBorder="1" applyAlignment="1">
      <alignment vertical="center"/>
    </xf>
    <xf numFmtId="0" fontId="9" fillId="0" borderId="2" xfId="0" applyFont="1" applyBorder="1"/>
    <xf numFmtId="0" fontId="10" fillId="0" borderId="2" xfId="0" applyFont="1" applyBorder="1"/>
    <xf numFmtId="0" fontId="11" fillId="0" borderId="2" xfId="0" applyFont="1" applyBorder="1" applyAlignment="1">
      <alignment vertical="center" wrapText="1"/>
    </xf>
    <xf numFmtId="0" fontId="10" fillId="0" borderId="0" xfId="0" applyFont="1"/>
    <xf numFmtId="0" fontId="13" fillId="0" borderId="0" xfId="0" applyFont="1"/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/>
    </xf>
    <xf numFmtId="0" fontId="9" fillId="0" borderId="2" xfId="0" applyFont="1" applyBorder="1" applyAlignment="1">
      <alignment horizontal="center"/>
    </xf>
    <xf numFmtId="0" fontId="9" fillId="0" borderId="2" xfId="0" applyFont="1" applyBorder="1" applyAlignment="1">
      <alignment horizontal="center" wrapText="1"/>
    </xf>
    <xf numFmtId="0" fontId="9" fillId="0" borderId="3" xfId="0" applyFont="1" applyBorder="1" applyAlignment="1">
      <alignment horizontal="center"/>
    </xf>
    <xf numFmtId="0" fontId="9" fillId="0" borderId="3" xfId="0" applyFont="1" applyBorder="1" applyAlignment="1">
      <alignment horizontal="center" vertical="center"/>
    </xf>
    <xf numFmtId="2" fontId="9" fillId="0" borderId="2" xfId="0" applyNumberFormat="1" applyFont="1" applyBorder="1" applyAlignment="1">
      <alignment horizontal="center" vertical="center" wrapText="1"/>
    </xf>
    <xf numFmtId="0" fontId="9" fillId="0" borderId="10" xfId="0" applyFont="1" applyBorder="1" applyAlignment="1">
      <alignment horizontal="center" wrapText="1"/>
    </xf>
    <xf numFmtId="0" fontId="9" fillId="0" borderId="1" xfId="0" applyFont="1" applyBorder="1" applyAlignment="1">
      <alignment horizontal="center" vertical="center"/>
    </xf>
    <xf numFmtId="3" fontId="9" fillId="0" borderId="2" xfId="0" applyNumberFormat="1" applyFont="1" applyBorder="1" applyAlignment="1">
      <alignment horizontal="right"/>
    </xf>
    <xf numFmtId="0" fontId="9" fillId="0" borderId="2" xfId="0" applyFont="1" applyBorder="1" applyAlignment="1">
      <alignment horizontal="left" vertical="center"/>
    </xf>
    <xf numFmtId="164" fontId="9" fillId="3" borderId="2" xfId="0" applyNumberFormat="1" applyFont="1" applyFill="1" applyBorder="1" applyAlignment="1">
      <alignment horizontal="right"/>
    </xf>
    <xf numFmtId="0" fontId="14" fillId="0" borderId="2" xfId="0" applyFont="1" applyBorder="1"/>
    <xf numFmtId="0" fontId="9" fillId="0" borderId="2" xfId="0" applyFont="1" applyBorder="1" applyAlignment="1">
      <alignment horizontal="right"/>
    </xf>
    <xf numFmtId="3" fontId="9" fillId="0" borderId="2" xfId="0" applyNumberFormat="1" applyFont="1" applyBorder="1"/>
    <xf numFmtId="4" fontId="9" fillId="0" borderId="2" xfId="0" applyNumberFormat="1" applyFont="1" applyBorder="1" applyAlignment="1">
      <alignment horizontal="right"/>
    </xf>
    <xf numFmtId="166" fontId="9" fillId="0" borderId="2" xfId="0" applyNumberFormat="1" applyFont="1" applyBorder="1" applyAlignment="1">
      <alignment horizontal="right"/>
    </xf>
    <xf numFmtId="0" fontId="14" fillId="0" borderId="2" xfId="0" applyFont="1" applyBorder="1" applyAlignment="1">
      <alignment horizontal="center"/>
    </xf>
    <xf numFmtId="2" fontId="9" fillId="0" borderId="2" xfId="0" applyNumberFormat="1" applyFont="1" applyBorder="1" applyAlignment="1">
      <alignment horizontal="right"/>
    </xf>
    <xf numFmtId="4" fontId="15" fillId="0" borderId="2" xfId="0" applyNumberFormat="1" applyFont="1" applyBorder="1" applyAlignment="1">
      <alignment horizontal="right"/>
    </xf>
    <xf numFmtId="166" fontId="9" fillId="0" borderId="2" xfId="0" applyNumberFormat="1" applyFont="1" applyBorder="1"/>
    <xf numFmtId="166" fontId="9" fillId="0" borderId="2" xfId="0" applyNumberFormat="1" applyFont="1" applyBorder="1" applyAlignment="1">
      <alignment horizontal="center"/>
    </xf>
    <xf numFmtId="1" fontId="9" fillId="0" borderId="2" xfId="0" applyNumberFormat="1" applyFont="1" applyBorder="1"/>
    <xf numFmtId="166" fontId="9" fillId="0" borderId="0" xfId="0" applyNumberFormat="1" applyFont="1"/>
    <xf numFmtId="166" fontId="14" fillId="0" borderId="2" xfId="0" applyNumberFormat="1" applyFont="1" applyBorder="1" applyAlignment="1">
      <alignment horizontal="right"/>
    </xf>
    <xf numFmtId="168" fontId="9" fillId="0" borderId="0" xfId="0" applyNumberFormat="1" applyFont="1"/>
    <xf numFmtId="0" fontId="14" fillId="0" borderId="2" xfId="0" applyFont="1" applyBorder="1" applyAlignment="1">
      <alignment horizontal="center" vertical="center"/>
    </xf>
    <xf numFmtId="166" fontId="10" fillId="0" borderId="2" xfId="0" applyNumberFormat="1" applyFont="1" applyBorder="1" applyAlignment="1">
      <alignment horizontal="right"/>
    </xf>
    <xf numFmtId="0" fontId="9" fillId="0" borderId="1" xfId="0" applyFont="1" applyBorder="1"/>
    <xf numFmtId="2" fontId="9" fillId="0" borderId="2" xfId="0" applyNumberFormat="1" applyFont="1" applyBorder="1"/>
    <xf numFmtId="2" fontId="9" fillId="0" borderId="0" xfId="0" applyNumberFormat="1" applyFont="1"/>
    <xf numFmtId="168" fontId="9" fillId="0" borderId="2" xfId="0" applyNumberFormat="1" applyFont="1" applyBorder="1" applyAlignment="1">
      <alignment horizontal="right"/>
    </xf>
    <xf numFmtId="0" fontId="9" fillId="0" borderId="3" xfId="0" applyFont="1" applyBorder="1"/>
    <xf numFmtId="0" fontId="9" fillId="0" borderId="10" xfId="0" applyFont="1" applyBorder="1" applyAlignment="1">
      <alignment horizontal="center" vertical="center"/>
    </xf>
    <xf numFmtId="0" fontId="9" fillId="0" borderId="10" xfId="0" applyFont="1" applyBorder="1" applyAlignment="1">
      <alignment vertical="center"/>
    </xf>
    <xf numFmtId="0" fontId="9" fillId="0" borderId="10" xfId="0" applyFont="1" applyBorder="1" applyAlignment="1">
      <alignment horizontal="center"/>
    </xf>
    <xf numFmtId="0" fontId="9" fillId="0" borderId="3" xfId="0" applyFont="1" applyBorder="1" applyAlignment="1">
      <alignment horizontal="left" vertical="center"/>
    </xf>
    <xf numFmtId="1" fontId="9" fillId="0" borderId="2" xfId="0" applyNumberFormat="1" applyFont="1" applyBorder="1" applyAlignment="1">
      <alignment horizontal="right"/>
    </xf>
    <xf numFmtId="168" fontId="9" fillId="0" borderId="2" xfId="0" applyNumberFormat="1" applyFont="1" applyBorder="1"/>
    <xf numFmtId="17" fontId="9" fillId="0" borderId="0" xfId="0" applyNumberFormat="1" applyFont="1"/>
    <xf numFmtId="1" fontId="14" fillId="0" borderId="2" xfId="0" applyNumberFormat="1" applyFont="1" applyBorder="1" applyAlignment="1">
      <alignment horizontal="right"/>
    </xf>
    <xf numFmtId="1" fontId="9" fillId="0" borderId="0" xfId="0" applyNumberFormat="1" applyFont="1"/>
    <xf numFmtId="0" fontId="9" fillId="0" borderId="17" xfId="0" applyFont="1" applyBorder="1"/>
    <xf numFmtId="0" fontId="9" fillId="0" borderId="18" xfId="0" applyFont="1" applyBorder="1"/>
    <xf numFmtId="0" fontId="14" fillId="0" borderId="0" xfId="0" applyFont="1"/>
    <xf numFmtId="166" fontId="9" fillId="3" borderId="2" xfId="0" applyNumberFormat="1" applyFont="1" applyFill="1" applyBorder="1"/>
    <xf numFmtId="166" fontId="16" fillId="0" borderId="0" xfId="0" applyNumberFormat="1" applyFont="1"/>
    <xf numFmtId="166" fontId="14" fillId="0" borderId="0" xfId="0" applyNumberFormat="1" applyFont="1"/>
    <xf numFmtId="1" fontId="9" fillId="3" borderId="2" xfId="0" applyNumberFormat="1" applyFont="1" applyFill="1" applyBorder="1"/>
    <xf numFmtId="168" fontId="14" fillId="0" borderId="2" xfId="0" applyNumberFormat="1" applyFont="1" applyBorder="1" applyAlignment="1">
      <alignment horizontal="right"/>
    </xf>
    <xf numFmtId="169" fontId="14" fillId="0" borderId="2" xfId="0" applyNumberFormat="1" applyFont="1" applyBorder="1" applyAlignment="1">
      <alignment horizontal="right"/>
    </xf>
    <xf numFmtId="0" fontId="14" fillId="0" borderId="0" xfId="0" applyFont="1" applyAlignment="1">
      <alignment horizontal="center"/>
    </xf>
    <xf numFmtId="166" fontId="10" fillId="0" borderId="17" xfId="0" applyNumberFormat="1" applyFont="1" applyBorder="1"/>
    <xf numFmtId="166" fontId="10" fillId="0" borderId="2" xfId="0" applyNumberFormat="1" applyFont="1" applyBorder="1"/>
    <xf numFmtId="166" fontId="10" fillId="0" borderId="0" xfId="0" applyNumberFormat="1" applyFont="1" applyAlignment="1">
      <alignment horizontal="center"/>
    </xf>
    <xf numFmtId="2" fontId="9" fillId="0" borderId="0" xfId="0" applyNumberFormat="1" applyFont="1" applyAlignment="1">
      <alignment horizontal="center"/>
    </xf>
    <xf numFmtId="166" fontId="9" fillId="0" borderId="0" xfId="0" applyNumberFormat="1" applyFont="1" applyAlignment="1">
      <alignment horizontal="right"/>
    </xf>
    <xf numFmtId="0" fontId="9" fillId="0" borderId="19" xfId="0" applyFont="1" applyBorder="1"/>
    <xf numFmtId="0" fontId="9" fillId="0" borderId="20" xfId="0" applyFont="1" applyBorder="1"/>
    <xf numFmtId="0" fontId="9" fillId="0" borderId="20" xfId="0" applyFont="1" applyBorder="1" applyAlignment="1">
      <alignment horizontal="center"/>
    </xf>
    <xf numFmtId="2" fontId="9" fillId="0" borderId="21" xfId="0" applyNumberFormat="1" applyFont="1" applyBorder="1" applyAlignment="1">
      <alignment horizontal="center"/>
    </xf>
    <xf numFmtId="2" fontId="9" fillId="0" borderId="22" xfId="0" applyNumberFormat="1" applyFont="1" applyBorder="1" applyAlignment="1">
      <alignment horizontal="center"/>
    </xf>
    <xf numFmtId="0" fontId="9" fillId="0" borderId="23" xfId="0" applyFont="1" applyBorder="1"/>
    <xf numFmtId="2" fontId="9" fillId="3" borderId="2" xfId="0" applyNumberFormat="1" applyFont="1" applyFill="1" applyBorder="1" applyAlignment="1">
      <alignment horizontal="center"/>
    </xf>
    <xf numFmtId="2" fontId="9" fillId="3" borderId="24" xfId="0" applyNumberFormat="1" applyFont="1" applyFill="1" applyBorder="1" applyAlignment="1">
      <alignment horizontal="center"/>
    </xf>
    <xf numFmtId="1" fontId="9" fillId="3" borderId="2" xfId="0" applyNumberFormat="1" applyFont="1" applyFill="1" applyBorder="1" applyAlignment="1">
      <alignment horizontal="center"/>
    </xf>
    <xf numFmtId="1" fontId="9" fillId="3" borderId="24" xfId="0" applyNumberFormat="1" applyFont="1" applyFill="1" applyBorder="1" applyAlignment="1">
      <alignment horizontal="center"/>
    </xf>
    <xf numFmtId="166" fontId="9" fillId="3" borderId="1" xfId="0" applyNumberFormat="1" applyFont="1" applyFill="1" applyBorder="1" applyAlignment="1">
      <alignment horizontal="center"/>
    </xf>
    <xf numFmtId="1" fontId="9" fillId="3" borderId="1" xfId="0" applyNumberFormat="1" applyFont="1" applyFill="1" applyBorder="1" applyAlignment="1">
      <alignment horizontal="center"/>
    </xf>
    <xf numFmtId="166" fontId="9" fillId="3" borderId="25" xfId="0" applyNumberFormat="1" applyFont="1" applyFill="1" applyBorder="1" applyAlignment="1">
      <alignment horizontal="center"/>
    </xf>
    <xf numFmtId="0" fontId="9" fillId="0" borderId="26" xfId="0" applyFont="1" applyBorder="1"/>
    <xf numFmtId="0" fontId="9" fillId="0" borderId="27" xfId="0" applyFont="1" applyBorder="1"/>
    <xf numFmtId="0" fontId="9" fillId="0" borderId="27" xfId="0" applyFont="1" applyBorder="1" applyAlignment="1">
      <alignment horizontal="center"/>
    </xf>
    <xf numFmtId="166" fontId="9" fillId="3" borderId="28" xfId="0" applyNumberFormat="1" applyFont="1" applyFill="1" applyBorder="1" applyAlignment="1">
      <alignment horizontal="center"/>
    </xf>
    <xf numFmtId="166" fontId="9" fillId="3" borderId="29" xfId="0" applyNumberFormat="1" applyFont="1" applyFill="1" applyBorder="1" applyAlignment="1">
      <alignment horizontal="center"/>
    </xf>
    <xf numFmtId="166" fontId="9" fillId="3" borderId="30" xfId="0" applyNumberFormat="1" applyFont="1" applyFill="1" applyBorder="1" applyAlignment="1">
      <alignment horizontal="center"/>
    </xf>
    <xf numFmtId="1" fontId="9" fillId="0" borderId="0" xfId="0" applyNumberFormat="1" applyFont="1" applyAlignment="1">
      <alignment horizontal="center"/>
    </xf>
    <xf numFmtId="0" fontId="9" fillId="4" borderId="0" xfId="0" applyFont="1" applyFill="1"/>
    <xf numFmtId="0" fontId="10" fillId="0" borderId="2" xfId="0" applyFont="1" applyBorder="1" applyAlignment="1">
      <alignment horizontal="center"/>
    </xf>
    <xf numFmtId="2" fontId="9" fillId="0" borderId="2" xfId="0" applyNumberFormat="1" applyFont="1" applyBorder="1" applyAlignment="1">
      <alignment horizontal="center"/>
    </xf>
    <xf numFmtId="168" fontId="9" fillId="0" borderId="2" xfId="0" applyNumberFormat="1" applyFont="1" applyBorder="1" applyAlignment="1">
      <alignment horizontal="center"/>
    </xf>
    <xf numFmtId="1" fontId="17" fillId="0" borderId="2" xfId="0" applyNumberFormat="1" applyFont="1" applyBorder="1" applyAlignment="1">
      <alignment horizontal="center"/>
    </xf>
    <xf numFmtId="0" fontId="18" fillId="0" borderId="2" xfId="0" applyFont="1" applyBorder="1"/>
    <xf numFmtId="0" fontId="9" fillId="0" borderId="2" xfId="0" applyFont="1" applyBorder="1" applyAlignment="1">
      <alignment wrapText="1"/>
    </xf>
    <xf numFmtId="0" fontId="10" fillId="0" borderId="3" xfId="0" applyFont="1" applyBorder="1" applyAlignment="1">
      <alignment horizontal="left" vertical="center"/>
    </xf>
    <xf numFmtId="0" fontId="10" fillId="0" borderId="3" xfId="0" applyFont="1" applyBorder="1" applyAlignment="1">
      <alignment horizontal="right"/>
    </xf>
    <xf numFmtId="0" fontId="10" fillId="0" borderId="3" xfId="0" applyFont="1" applyBorder="1" applyAlignment="1">
      <alignment horizontal="center" vertical="center"/>
    </xf>
    <xf numFmtId="0" fontId="9" fillId="4" borderId="0" xfId="0" applyFont="1" applyFill="1" applyAlignment="1">
      <alignment horizontal="center"/>
    </xf>
    <xf numFmtId="2" fontId="9" fillId="4" borderId="0" xfId="0" applyNumberFormat="1" applyFont="1" applyFill="1" applyAlignment="1">
      <alignment horizontal="center"/>
    </xf>
    <xf numFmtId="1" fontId="9" fillId="0" borderId="2" xfId="0" applyNumberFormat="1" applyFont="1" applyBorder="1" applyAlignment="1">
      <alignment horizontal="center"/>
    </xf>
    <xf numFmtId="0" fontId="10" fillId="0" borderId="3" xfId="0" applyFont="1" applyBorder="1" applyAlignment="1">
      <alignment horizontal="left"/>
    </xf>
    <xf numFmtId="1" fontId="10" fillId="0" borderId="2" xfId="0" applyNumberFormat="1" applyFont="1" applyBorder="1" applyAlignment="1">
      <alignment horizontal="center"/>
    </xf>
    <xf numFmtId="0" fontId="9" fillId="4" borderId="2" xfId="0" applyFont="1" applyFill="1" applyBorder="1"/>
    <xf numFmtId="166" fontId="10" fillId="0" borderId="2" xfId="0" applyNumberFormat="1" applyFont="1" applyBorder="1" applyAlignment="1">
      <alignment horizontal="center" vertical="center"/>
    </xf>
    <xf numFmtId="0" fontId="9" fillId="0" borderId="31" xfId="0" applyFont="1" applyBorder="1" applyAlignment="1">
      <alignment horizontal="center"/>
    </xf>
    <xf numFmtId="166" fontId="10" fillId="0" borderId="2" xfId="0" applyNumberFormat="1" applyFont="1" applyBorder="1" applyAlignment="1">
      <alignment horizontal="center"/>
    </xf>
    <xf numFmtId="0" fontId="10" fillId="0" borderId="2" xfId="0" applyFont="1" applyBorder="1" applyAlignment="1">
      <alignment horizontal="left"/>
    </xf>
    <xf numFmtId="0" fontId="10" fillId="0" borderId="0" xfId="0" applyFont="1" applyAlignment="1">
      <alignment horizontal="left"/>
    </xf>
    <xf numFmtId="0" fontId="18" fillId="0" borderId="2" xfId="0" applyFont="1" applyBorder="1" applyAlignment="1">
      <alignment horizontal="center"/>
    </xf>
    <xf numFmtId="0" fontId="18" fillId="0" borderId="2" xfId="0" applyFont="1" applyBorder="1" applyAlignment="1">
      <alignment horizontal="right"/>
    </xf>
    <xf numFmtId="0" fontId="18" fillId="0" borderId="32" xfId="0" applyFont="1" applyBorder="1"/>
    <xf numFmtId="0" fontId="18" fillId="0" borderId="0" xfId="0" applyFont="1" applyAlignment="1">
      <alignment horizontal="center"/>
    </xf>
    <xf numFmtId="9" fontId="9" fillId="0" borderId="2" xfId="0" applyNumberFormat="1" applyFont="1" applyBorder="1"/>
    <xf numFmtId="0" fontId="10" fillId="0" borderId="0" xfId="0" applyFont="1" applyAlignment="1">
      <alignment horizontal="center"/>
    </xf>
    <xf numFmtId="0" fontId="10" fillId="0" borderId="2" xfId="0" applyFont="1" applyBorder="1" applyAlignment="1">
      <alignment horizontal="center" vertical="center" wrapText="1"/>
    </xf>
    <xf numFmtId="0" fontId="12" fillId="0" borderId="0" xfId="0" applyFont="1" applyAlignment="1">
      <alignment horizontal="center"/>
    </xf>
    <xf numFmtId="0" fontId="19" fillId="0" borderId="0" xfId="0" applyFont="1" applyAlignment="1">
      <alignment horizontal="center"/>
    </xf>
    <xf numFmtId="0" fontId="13" fillId="0" borderId="2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center"/>
    </xf>
    <xf numFmtId="0" fontId="13" fillId="0" borderId="0" xfId="0" applyFont="1" applyAlignment="1">
      <alignment horizontal="center"/>
    </xf>
    <xf numFmtId="0" fontId="13" fillId="0" borderId="3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left" vertical="center"/>
    </xf>
    <xf numFmtId="3" fontId="13" fillId="0" borderId="2" xfId="0" applyNumberFormat="1" applyFont="1" applyBorder="1" applyAlignment="1">
      <alignment horizontal="center" vertical="center"/>
    </xf>
    <xf numFmtId="3" fontId="13" fillId="0" borderId="0" xfId="0" applyNumberFormat="1" applyFont="1" applyAlignment="1">
      <alignment horizontal="right"/>
    </xf>
    <xf numFmtId="3" fontId="9" fillId="0" borderId="0" xfId="0" applyNumberFormat="1" applyFont="1" applyAlignment="1">
      <alignment horizontal="right"/>
    </xf>
    <xf numFmtId="3" fontId="13" fillId="0" borderId="0" xfId="0" applyNumberFormat="1" applyFont="1" applyAlignment="1">
      <alignment vertical="center"/>
    </xf>
    <xf numFmtId="3" fontId="9" fillId="0" borderId="0" xfId="0" applyNumberFormat="1" applyFont="1"/>
    <xf numFmtId="3" fontId="13" fillId="0" borderId="2" xfId="0" applyNumberFormat="1" applyFont="1" applyBorder="1" applyAlignment="1">
      <alignment horizontal="center"/>
    </xf>
    <xf numFmtId="3" fontId="13" fillId="0" borderId="0" xfId="0" applyNumberFormat="1" applyFont="1"/>
    <xf numFmtId="166" fontId="13" fillId="0" borderId="2" xfId="0" applyNumberFormat="1" applyFont="1" applyBorder="1" applyAlignment="1">
      <alignment horizontal="center"/>
    </xf>
    <xf numFmtId="166" fontId="13" fillId="0" borderId="0" xfId="0" applyNumberFormat="1" applyFont="1"/>
    <xf numFmtId="2" fontId="13" fillId="0" borderId="2" xfId="0" applyNumberFormat="1" applyFont="1" applyBorder="1" applyAlignment="1">
      <alignment horizontal="center"/>
    </xf>
    <xf numFmtId="2" fontId="13" fillId="0" borderId="0" xfId="0" applyNumberFormat="1" applyFont="1"/>
    <xf numFmtId="0" fontId="13" fillId="3" borderId="2" xfId="0" applyFont="1" applyFill="1" applyBorder="1" applyAlignment="1">
      <alignment horizontal="left" vertical="center"/>
    </xf>
    <xf numFmtId="0" fontId="13" fillId="3" borderId="2" xfId="0" applyFont="1" applyFill="1" applyBorder="1" applyAlignment="1">
      <alignment horizontal="center"/>
    </xf>
    <xf numFmtId="164" fontId="13" fillId="0" borderId="2" xfId="0" applyNumberFormat="1" applyFont="1" applyBorder="1" applyAlignment="1">
      <alignment horizontal="center"/>
    </xf>
    <xf numFmtId="164" fontId="13" fillId="0" borderId="0" xfId="0" applyNumberFormat="1" applyFont="1"/>
    <xf numFmtId="164" fontId="9" fillId="0" borderId="0" xfId="0" applyNumberFormat="1" applyFont="1"/>
    <xf numFmtId="4" fontId="13" fillId="0" borderId="2" xfId="0" applyNumberFormat="1" applyFont="1" applyBorder="1" applyAlignment="1">
      <alignment horizontal="center"/>
    </xf>
    <xf numFmtId="4" fontId="13" fillId="0" borderId="0" xfId="0" applyNumberFormat="1" applyFont="1"/>
    <xf numFmtId="4" fontId="9" fillId="0" borderId="0" xfId="0" applyNumberFormat="1" applyFont="1"/>
    <xf numFmtId="171" fontId="13" fillId="3" borderId="2" xfId="0" applyNumberFormat="1" applyFont="1" applyFill="1" applyBorder="1" applyAlignment="1">
      <alignment horizontal="center"/>
    </xf>
    <xf numFmtId="168" fontId="13" fillId="0" borderId="2" xfId="0" applyNumberFormat="1" applyFont="1" applyBorder="1" applyAlignment="1">
      <alignment horizontal="center"/>
    </xf>
    <xf numFmtId="166" fontId="12" fillId="0" borderId="2" xfId="0" applyNumberFormat="1" applyFont="1" applyBorder="1" applyAlignment="1">
      <alignment horizontal="center"/>
    </xf>
    <xf numFmtId="166" fontId="12" fillId="0" borderId="0" xfId="0" applyNumberFormat="1" applyFont="1" applyAlignment="1">
      <alignment horizontal="center"/>
    </xf>
    <xf numFmtId="0" fontId="13" fillId="0" borderId="2" xfId="0" applyFont="1" applyBorder="1"/>
    <xf numFmtId="2" fontId="13" fillId="0" borderId="2" xfId="0" applyNumberFormat="1" applyFont="1" applyBorder="1"/>
    <xf numFmtId="0" fontId="18" fillId="0" borderId="32" xfId="0" applyFont="1" applyBorder="1" applyAlignment="1">
      <alignment horizontal="left" vertical="center"/>
    </xf>
    <xf numFmtId="166" fontId="13" fillId="0" borderId="2" xfId="0" applyNumberFormat="1" applyFont="1" applyBorder="1"/>
    <xf numFmtId="9" fontId="13" fillId="0" borderId="2" xfId="0" applyNumberFormat="1" applyFont="1" applyBorder="1"/>
    <xf numFmtId="0" fontId="12" fillId="0" borderId="2" xfId="0" applyFont="1" applyBorder="1" applyAlignment="1">
      <alignment horizontal="center"/>
    </xf>
    <xf numFmtId="0" fontId="7" fillId="0" borderId="0" xfId="0" applyFont="1"/>
    <xf numFmtId="0" fontId="7" fillId="0" borderId="0" xfId="0" applyFont="1" applyAlignment="1">
      <alignment horizontal="center"/>
    </xf>
    <xf numFmtId="0" fontId="20" fillId="0" borderId="0" xfId="0" applyFont="1"/>
    <xf numFmtId="0" fontId="20" fillId="0" borderId="2" xfId="0" applyFont="1" applyBorder="1" applyAlignment="1">
      <alignment horizontal="center" vertical="center"/>
    </xf>
    <xf numFmtId="0" fontId="20" fillId="0" borderId="2" xfId="0" applyFont="1" applyBorder="1" applyAlignment="1">
      <alignment horizontal="center" vertical="center" wrapText="1"/>
    </xf>
    <xf numFmtId="0" fontId="7" fillId="0" borderId="2" xfId="0" applyFont="1" applyBorder="1"/>
    <xf numFmtId="0" fontId="7" fillId="5" borderId="2" xfId="0" applyFont="1" applyFill="1" applyBorder="1"/>
    <xf numFmtId="166" fontId="7" fillId="5" borderId="2" xfId="0" applyNumberFormat="1" applyFont="1" applyFill="1" applyBorder="1"/>
    <xf numFmtId="0" fontId="7" fillId="0" borderId="2" xfId="0" applyFont="1" applyBorder="1" applyAlignment="1">
      <alignment horizontal="right"/>
    </xf>
    <xf numFmtId="0" fontId="7" fillId="5" borderId="2" xfId="0" applyFont="1" applyFill="1" applyBorder="1" applyAlignment="1">
      <alignment horizontal="right"/>
    </xf>
    <xf numFmtId="0" fontId="7" fillId="5" borderId="2" xfId="0" applyFont="1" applyFill="1" applyBorder="1" applyAlignment="1">
      <alignment horizontal="center"/>
    </xf>
    <xf numFmtId="0" fontId="20" fillId="0" borderId="0" xfId="0" applyFont="1" applyAlignment="1">
      <alignment horizontal="center"/>
    </xf>
    <xf numFmtId="0" fontId="7" fillId="0" borderId="2" xfId="0" applyFont="1" applyBorder="1" applyAlignment="1">
      <alignment horizontal="center" wrapText="1"/>
    </xf>
    <xf numFmtId="0" fontId="7" fillId="0" borderId="2" xfId="0" applyFont="1" applyBorder="1" applyAlignment="1">
      <alignment horizontal="center" vertical="center" wrapText="1"/>
    </xf>
    <xf numFmtId="0" fontId="7" fillId="0" borderId="2" xfId="0" applyFont="1" applyBorder="1" applyAlignment="1">
      <alignment horizontal="left" vertical="center"/>
    </xf>
    <xf numFmtId="3" fontId="2" fillId="0" borderId="2" xfId="0" applyNumberFormat="1" applyFont="1" applyBorder="1" applyAlignment="1">
      <alignment horizontal="center"/>
    </xf>
    <xf numFmtId="3" fontId="7" fillId="0" borderId="2" xfId="0" applyNumberFormat="1" applyFont="1" applyBorder="1" applyAlignment="1">
      <alignment horizontal="center"/>
    </xf>
    <xf numFmtId="3" fontId="2" fillId="0" borderId="2" xfId="0" applyNumberFormat="1" applyFont="1" applyBorder="1"/>
    <xf numFmtId="0" fontId="20" fillId="0" borderId="2" xfId="0" applyFont="1" applyBorder="1"/>
    <xf numFmtId="2" fontId="7" fillId="0" borderId="2" xfId="0" applyNumberFormat="1" applyFont="1" applyBorder="1"/>
    <xf numFmtId="164" fontId="2" fillId="0" borderId="2" xfId="0" applyNumberFormat="1" applyFont="1" applyBorder="1"/>
    <xf numFmtId="166" fontId="7" fillId="0" borderId="2" xfId="0" applyNumberFormat="1" applyFont="1" applyBorder="1"/>
    <xf numFmtId="166" fontId="7" fillId="0" borderId="0" xfId="0" applyNumberFormat="1" applyFont="1"/>
    <xf numFmtId="0" fontId="7" fillId="0" borderId="2" xfId="0" applyFont="1" applyBorder="1" applyAlignment="1">
      <alignment vertical="center"/>
    </xf>
    <xf numFmtId="1" fontId="7" fillId="0" borderId="2" xfId="0" applyNumberFormat="1" applyFont="1" applyBorder="1"/>
    <xf numFmtId="3" fontId="7" fillId="0" borderId="2" xfId="0" applyNumberFormat="1" applyFont="1" applyBorder="1"/>
    <xf numFmtId="172" fontId="7" fillId="0" borderId="2" xfId="0" applyNumberFormat="1" applyFont="1" applyBorder="1"/>
    <xf numFmtId="1" fontId="20" fillId="0" borderId="2" xfId="0" applyNumberFormat="1" applyFont="1" applyBorder="1" applyAlignment="1">
      <alignment horizontal="center"/>
    </xf>
    <xf numFmtId="1" fontId="7" fillId="0" borderId="0" xfId="0" applyNumberFormat="1" applyFont="1"/>
    <xf numFmtId="169" fontId="7" fillId="0" borderId="2" xfId="0" applyNumberFormat="1" applyFont="1" applyBorder="1"/>
    <xf numFmtId="168" fontId="7" fillId="0" borderId="0" xfId="0" applyNumberFormat="1" applyFont="1"/>
    <xf numFmtId="0" fontId="2" fillId="3" borderId="34" xfId="0" applyFont="1" applyFill="1" applyBorder="1"/>
    <xf numFmtId="0" fontId="2" fillId="3" borderId="21" xfId="0" applyFont="1" applyFill="1" applyBorder="1" applyAlignment="1">
      <alignment horizontal="center"/>
    </xf>
    <xf numFmtId="173" fontId="2" fillId="3" borderId="21" xfId="0" applyNumberFormat="1" applyFont="1" applyFill="1" applyBorder="1"/>
    <xf numFmtId="173" fontId="2" fillId="3" borderId="22" xfId="0" applyNumberFormat="1" applyFont="1" applyFill="1" applyBorder="1"/>
    <xf numFmtId="174" fontId="7" fillId="0" borderId="0" xfId="0" applyNumberFormat="1" applyFont="1"/>
    <xf numFmtId="0" fontId="2" fillId="3" borderId="32" xfId="0" applyFont="1" applyFill="1" applyBorder="1"/>
    <xf numFmtId="0" fontId="2" fillId="3" borderId="2" xfId="0" applyFont="1" applyFill="1" applyBorder="1" applyAlignment="1">
      <alignment horizontal="center"/>
    </xf>
    <xf numFmtId="173" fontId="2" fillId="3" borderId="2" xfId="0" applyNumberFormat="1" applyFont="1" applyFill="1" applyBorder="1"/>
    <xf numFmtId="173" fontId="2" fillId="3" borderId="24" xfId="0" applyNumberFormat="1" applyFont="1" applyFill="1" applyBorder="1"/>
    <xf numFmtId="0" fontId="2" fillId="3" borderId="2" xfId="0" applyFont="1" applyFill="1" applyBorder="1"/>
    <xf numFmtId="0" fontId="2" fillId="3" borderId="24" xfId="0" applyFont="1" applyFill="1" applyBorder="1"/>
    <xf numFmtId="0" fontId="7" fillId="3" borderId="0" xfId="0" applyFont="1" applyFill="1"/>
    <xf numFmtId="174" fontId="2" fillId="3" borderId="2" xfId="0" applyNumberFormat="1" applyFont="1" applyFill="1" applyBorder="1"/>
    <xf numFmtId="174" fontId="2" fillId="3" borderId="24" xfId="0" applyNumberFormat="1" applyFont="1" applyFill="1" applyBorder="1"/>
    <xf numFmtId="9" fontId="2" fillId="3" borderId="2" xfId="0" applyNumberFormat="1" applyFont="1" applyFill="1" applyBorder="1"/>
    <xf numFmtId="9" fontId="2" fillId="3" borderId="24" xfId="0" applyNumberFormat="1" applyFont="1" applyFill="1" applyBorder="1"/>
    <xf numFmtId="166" fontId="2" fillId="3" borderId="2" xfId="0" applyNumberFormat="1" applyFont="1" applyFill="1" applyBorder="1"/>
    <xf numFmtId="166" fontId="2" fillId="3" borderId="24" xfId="0" applyNumberFormat="1" applyFont="1" applyFill="1" applyBorder="1"/>
    <xf numFmtId="0" fontId="3" fillId="3" borderId="35" xfId="0" applyFont="1" applyFill="1" applyBorder="1"/>
    <xf numFmtId="0" fontId="20" fillId="3" borderId="1" xfId="0" applyFont="1" applyFill="1" applyBorder="1" applyAlignment="1">
      <alignment horizontal="center"/>
    </xf>
    <xf numFmtId="173" fontId="2" fillId="3" borderId="1" xfId="0" applyNumberFormat="1" applyFont="1" applyFill="1" applyBorder="1"/>
    <xf numFmtId="173" fontId="2" fillId="3" borderId="25" xfId="0" applyNumberFormat="1" applyFont="1" applyFill="1" applyBorder="1"/>
    <xf numFmtId="173" fontId="2" fillId="0" borderId="0" xfId="0" applyNumberFormat="1" applyFont="1"/>
    <xf numFmtId="0" fontId="2" fillId="0" borderId="34" xfId="0" applyFont="1" applyBorder="1"/>
    <xf numFmtId="0" fontId="2" fillId="0" borderId="21" xfId="0" applyFont="1" applyBorder="1" applyAlignment="1">
      <alignment horizontal="center"/>
    </xf>
    <xf numFmtId="174" fontId="2" fillId="0" borderId="21" xfId="0" applyNumberFormat="1" applyFont="1" applyBorder="1"/>
    <xf numFmtId="174" fontId="2" fillId="0" borderId="22" xfId="0" applyNumberFormat="1" applyFont="1" applyBorder="1"/>
    <xf numFmtId="0" fontId="2" fillId="0" borderId="32" xfId="0" applyFont="1" applyBorder="1"/>
    <xf numFmtId="2" fontId="2" fillId="0" borderId="24" xfId="0" applyNumberFormat="1" applyFont="1" applyBorder="1"/>
    <xf numFmtId="173" fontId="7" fillId="0" borderId="0" xfId="0" applyNumberFormat="1" applyFont="1"/>
    <xf numFmtId="0" fontId="2" fillId="0" borderId="24" xfId="0" applyFont="1" applyBorder="1"/>
    <xf numFmtId="0" fontId="22" fillId="0" borderId="2" xfId="0" applyFont="1" applyBorder="1" applyAlignment="1">
      <alignment horizontal="center"/>
    </xf>
    <xf numFmtId="0" fontId="22" fillId="0" borderId="24" xfId="0" applyFont="1" applyBorder="1" applyAlignment="1">
      <alignment horizontal="center"/>
    </xf>
    <xf numFmtId="0" fontId="22" fillId="0" borderId="32" xfId="0" applyFont="1" applyBorder="1" applyAlignment="1">
      <alignment horizontal="left" vertical="center"/>
    </xf>
    <xf numFmtId="0" fontId="22" fillId="0" borderId="32" xfId="0" applyFont="1" applyBorder="1"/>
    <xf numFmtId="0" fontId="23" fillId="0" borderId="2" xfId="0" applyFont="1" applyBorder="1" applyAlignment="1">
      <alignment horizontal="center"/>
    </xf>
    <xf numFmtId="0" fontId="23" fillId="0" borderId="2" xfId="0" applyFont="1" applyBorder="1"/>
    <xf numFmtId="166" fontId="2" fillId="0" borderId="2" xfId="0" applyNumberFormat="1" applyFont="1" applyBorder="1"/>
    <xf numFmtId="166" fontId="2" fillId="0" borderId="24" xfId="0" applyNumberFormat="1" applyFont="1" applyBorder="1"/>
    <xf numFmtId="166" fontId="7" fillId="0" borderId="2" xfId="0" applyNumberFormat="1" applyFont="1" applyBorder="1" applyAlignment="1">
      <alignment horizontal="center"/>
    </xf>
    <xf numFmtId="166" fontId="7" fillId="0" borderId="24" xfId="0" applyNumberFormat="1" applyFont="1" applyBorder="1" applyAlignment="1">
      <alignment horizontal="center"/>
    </xf>
    <xf numFmtId="9" fontId="2" fillId="0" borderId="2" xfId="0" applyNumberFormat="1" applyFont="1" applyBorder="1"/>
    <xf numFmtId="9" fontId="2" fillId="0" borderId="24" xfId="0" applyNumberFormat="1" applyFont="1" applyBorder="1"/>
    <xf numFmtId="0" fontId="3" fillId="0" borderId="37" xfId="0" applyFont="1" applyBorder="1"/>
    <xf numFmtId="0" fontId="20" fillId="0" borderId="38" xfId="0" applyFont="1" applyBorder="1" applyAlignment="1">
      <alignment horizontal="center"/>
    </xf>
    <xf numFmtId="166" fontId="3" fillId="0" borderId="38" xfId="0" applyNumberFormat="1" applyFont="1" applyBorder="1" applyAlignment="1">
      <alignment horizontal="center"/>
    </xf>
    <xf numFmtId="166" fontId="3" fillId="0" borderId="39" xfId="0" applyNumberFormat="1" applyFont="1" applyBorder="1" applyAlignment="1">
      <alignment horizontal="center"/>
    </xf>
    <xf numFmtId="166" fontId="7" fillId="0" borderId="0" xfId="0" applyNumberFormat="1" applyFont="1" applyAlignment="1">
      <alignment horizontal="center"/>
    </xf>
    <xf numFmtId="175" fontId="7" fillId="0" borderId="0" xfId="0" applyNumberFormat="1" applyFont="1"/>
    <xf numFmtId="166" fontId="20" fillId="0" borderId="0" xfId="0" applyNumberFormat="1" applyFont="1"/>
    <xf numFmtId="0" fontId="24" fillId="0" borderId="0" xfId="0" applyFont="1"/>
    <xf numFmtId="0" fontId="24" fillId="0" borderId="0" xfId="0" applyFont="1" applyAlignment="1">
      <alignment horizontal="center"/>
    </xf>
    <xf numFmtId="0" fontId="25" fillId="0" borderId="0" xfId="0" applyFont="1"/>
    <xf numFmtId="0" fontId="25" fillId="0" borderId="0" xfId="0" applyFont="1" applyAlignment="1">
      <alignment horizontal="center"/>
    </xf>
    <xf numFmtId="0" fontId="26" fillId="0" borderId="0" xfId="0" applyFont="1" applyAlignment="1">
      <alignment horizontal="justify" vertical="center"/>
    </xf>
    <xf numFmtId="0" fontId="27" fillId="0" borderId="2" xfId="0" applyFont="1" applyBorder="1" applyAlignment="1">
      <alignment horizontal="center"/>
    </xf>
    <xf numFmtId="0" fontId="27" fillId="0" borderId="2" xfId="0" applyFont="1" applyBorder="1"/>
    <xf numFmtId="1" fontId="27" fillId="0" borderId="2" xfId="0" applyNumberFormat="1" applyFont="1" applyBorder="1"/>
    <xf numFmtId="1" fontId="24" fillId="0" borderId="0" xfId="0" applyNumberFormat="1" applyFont="1"/>
    <xf numFmtId="2" fontId="27" fillId="0" borderId="2" xfId="0" applyNumberFormat="1" applyFont="1" applyBorder="1"/>
    <xf numFmtId="166" fontId="27" fillId="0" borderId="2" xfId="0" applyNumberFormat="1" applyFont="1" applyBorder="1"/>
    <xf numFmtId="166" fontId="24" fillId="0" borderId="0" xfId="0" applyNumberFormat="1" applyFont="1"/>
    <xf numFmtId="168" fontId="27" fillId="0" borderId="2" xfId="0" applyNumberFormat="1" applyFont="1" applyBorder="1"/>
    <xf numFmtId="2" fontId="24" fillId="0" borderId="0" xfId="0" applyNumberFormat="1" applyFont="1"/>
    <xf numFmtId="1" fontId="4" fillId="5" borderId="2" xfId="0" applyNumberFormat="1" applyFont="1" applyFill="1" applyBorder="1"/>
    <xf numFmtId="1" fontId="4" fillId="0" borderId="2" xfId="0" applyNumberFormat="1" applyFont="1" applyBorder="1"/>
    <xf numFmtId="0" fontId="27" fillId="5" borderId="2" xfId="0" applyFont="1" applyFill="1" applyBorder="1"/>
    <xf numFmtId="1" fontId="27" fillId="5" borderId="2" xfId="0" applyNumberFormat="1" applyFont="1" applyFill="1" applyBorder="1"/>
    <xf numFmtId="2" fontId="27" fillId="5" borderId="2" xfId="0" applyNumberFormat="1" applyFont="1" applyFill="1" applyBorder="1"/>
    <xf numFmtId="169" fontId="27" fillId="0" borderId="2" xfId="0" applyNumberFormat="1" applyFont="1" applyBorder="1"/>
    <xf numFmtId="166" fontId="25" fillId="5" borderId="2" xfId="0" applyNumberFormat="1" applyFont="1" applyFill="1" applyBorder="1" applyAlignment="1">
      <alignment horizontal="center"/>
    </xf>
    <xf numFmtId="166" fontId="25" fillId="0" borderId="2" xfId="0" applyNumberFormat="1" applyFont="1" applyBorder="1"/>
    <xf numFmtId="166" fontId="25" fillId="0" borderId="2" xfId="0" applyNumberFormat="1" applyFont="1" applyBorder="1" applyAlignment="1">
      <alignment horizontal="center"/>
    </xf>
    <xf numFmtId="3" fontId="24" fillId="0" borderId="0" xfId="0" applyNumberFormat="1" applyFont="1"/>
    <xf numFmtId="166" fontId="27" fillId="0" borderId="2" xfId="0" applyNumberFormat="1" applyFont="1" applyBorder="1" applyAlignment="1">
      <alignment horizontal="center" vertical="center"/>
    </xf>
    <xf numFmtId="166" fontId="25" fillId="0" borderId="0" xfId="0" applyNumberFormat="1" applyFont="1" applyAlignment="1">
      <alignment horizontal="center"/>
    </xf>
    <xf numFmtId="166" fontId="6" fillId="0" borderId="2" xfId="0" applyNumberFormat="1" applyFont="1" applyBorder="1" applyAlignment="1">
      <alignment horizontal="center"/>
    </xf>
    <xf numFmtId="0" fontId="27" fillId="0" borderId="0" xfId="0" applyFont="1"/>
    <xf numFmtId="0" fontId="27" fillId="0" borderId="0" xfId="0" applyFont="1" applyAlignment="1">
      <alignment horizontal="center"/>
    </xf>
    <xf numFmtId="1" fontId="4" fillId="0" borderId="0" xfId="0" applyNumberFormat="1" applyFont="1"/>
    <xf numFmtId="0" fontId="28" fillId="6" borderId="40" xfId="0" applyFont="1" applyFill="1" applyBorder="1" applyAlignment="1">
      <alignment horizontal="center" wrapText="1"/>
    </xf>
    <xf numFmtId="0" fontId="28" fillId="6" borderId="41" xfId="0" applyFont="1" applyFill="1" applyBorder="1" applyAlignment="1">
      <alignment horizontal="center" wrapText="1"/>
    </xf>
    <xf numFmtId="2" fontId="4" fillId="0" borderId="0" xfId="0" applyNumberFormat="1" applyFont="1"/>
    <xf numFmtId="0" fontId="28" fillId="6" borderId="42" xfId="0" applyFont="1" applyFill="1" applyBorder="1" applyAlignment="1">
      <alignment horizontal="center" wrapText="1"/>
    </xf>
    <xf numFmtId="0" fontId="28" fillId="6" borderId="43" xfId="0" applyFont="1" applyFill="1" applyBorder="1" applyAlignment="1">
      <alignment horizontal="center" wrapText="1"/>
    </xf>
    <xf numFmtId="9" fontId="27" fillId="0" borderId="2" xfId="0" applyNumberFormat="1" applyFont="1" applyBorder="1"/>
    <xf numFmtId="0" fontId="25" fillId="0" borderId="2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/>
    </xf>
    <xf numFmtId="166" fontId="4" fillId="0" borderId="2" xfId="0" applyNumberFormat="1" applyFont="1" applyBorder="1"/>
    <xf numFmtId="166" fontId="4" fillId="0" borderId="0" xfId="0" applyNumberFormat="1" applyFont="1"/>
    <xf numFmtId="2" fontId="4" fillId="0" borderId="2" xfId="0" applyNumberFormat="1" applyFont="1" applyBorder="1"/>
    <xf numFmtId="168" fontId="4" fillId="0" borderId="2" xfId="0" applyNumberFormat="1" applyFont="1" applyBorder="1"/>
    <xf numFmtId="168" fontId="4" fillId="0" borderId="0" xfId="0" applyNumberFormat="1" applyFont="1"/>
    <xf numFmtId="0" fontId="4" fillId="7" borderId="2" xfId="0" applyFont="1" applyFill="1" applyBorder="1"/>
    <xf numFmtId="0" fontId="4" fillId="3" borderId="2" xfId="0" applyFont="1" applyFill="1" applyBorder="1"/>
    <xf numFmtId="166" fontId="6" fillId="3" borderId="2" xfId="0" applyNumberFormat="1" applyFont="1" applyFill="1" applyBorder="1"/>
    <xf numFmtId="0" fontId="29" fillId="0" borderId="0" xfId="0" applyFont="1"/>
    <xf numFmtId="0" fontId="6" fillId="0" borderId="0" xfId="0" applyFont="1"/>
    <xf numFmtId="16" fontId="4" fillId="0" borderId="0" xfId="0" applyNumberFormat="1" applyFont="1"/>
    <xf numFmtId="0" fontId="4" fillId="0" borderId="0" xfId="0" applyFont="1" applyAlignment="1">
      <alignment horizontal="right"/>
    </xf>
    <xf numFmtId="0" fontId="30" fillId="0" borderId="2" xfId="0" applyFont="1" applyBorder="1" applyAlignment="1">
      <alignment horizontal="left" vertical="center" wrapText="1"/>
    </xf>
    <xf numFmtId="0" fontId="6" fillId="0" borderId="2" xfId="0" applyFont="1" applyBorder="1" applyAlignment="1">
      <alignment horizontal="right"/>
    </xf>
    <xf numFmtId="0" fontId="4" fillId="0" borderId="2" xfId="0" applyFont="1" applyBorder="1" applyAlignment="1">
      <alignment horizontal="left"/>
    </xf>
    <xf numFmtId="1" fontId="4" fillId="0" borderId="2" xfId="0" applyNumberFormat="1" applyFont="1" applyBorder="1" applyAlignment="1">
      <alignment horizontal="center"/>
    </xf>
    <xf numFmtId="0" fontId="31" fillId="0" borderId="2" xfId="0" applyFont="1" applyBorder="1" applyAlignment="1">
      <alignment horizontal="left" vertical="center" wrapText="1"/>
    </xf>
    <xf numFmtId="1" fontId="31" fillId="0" borderId="2" xfId="0" applyNumberFormat="1" applyFont="1" applyBorder="1" applyAlignment="1">
      <alignment horizontal="center" vertical="center" wrapText="1"/>
    </xf>
    <xf numFmtId="1" fontId="2" fillId="0" borderId="2" xfId="0" applyNumberFormat="1" applyFont="1" applyBorder="1" applyAlignment="1">
      <alignment horizontal="center"/>
    </xf>
    <xf numFmtId="0" fontId="32" fillId="0" borderId="0" xfId="0" applyFont="1" applyAlignment="1">
      <alignment vertical="top" wrapText="1"/>
    </xf>
    <xf numFmtId="0" fontId="32" fillId="0" borderId="0" xfId="0" applyFont="1" applyAlignment="1">
      <alignment horizontal="center" vertical="top" wrapText="1"/>
    </xf>
    <xf numFmtId="0" fontId="31" fillId="0" borderId="2" xfId="0" applyFont="1" applyBorder="1" applyAlignment="1">
      <alignment horizontal="center" vertical="center" wrapText="1"/>
    </xf>
    <xf numFmtId="0" fontId="32" fillId="0" borderId="2" xfId="0" applyFont="1" applyBorder="1" applyAlignment="1">
      <alignment horizontal="center" vertical="top" wrapText="1"/>
    </xf>
    <xf numFmtId="0" fontId="32" fillId="0" borderId="0" xfId="0" applyFont="1" applyAlignment="1">
      <alignment horizontal="right" vertical="top" wrapText="1"/>
    </xf>
    <xf numFmtId="0" fontId="33" fillId="0" borderId="0" xfId="0" applyFont="1" applyAlignment="1">
      <alignment horizontal="center" vertical="top" wrapText="1"/>
    </xf>
    <xf numFmtId="0" fontId="34" fillId="0" borderId="0" xfId="0" applyFont="1"/>
    <xf numFmtId="0" fontId="1" fillId="0" borderId="2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left" vertical="center"/>
    </xf>
    <xf numFmtId="0" fontId="1" fillId="0" borderId="2" xfId="0" applyFont="1" applyBorder="1" applyAlignment="1">
      <alignment horizontal="left" vertical="center" wrapText="1"/>
    </xf>
    <xf numFmtId="0" fontId="35" fillId="0" borderId="0" xfId="0" applyFont="1"/>
    <xf numFmtId="0" fontId="9" fillId="0" borderId="47" xfId="0" applyFont="1" applyBorder="1" applyAlignment="1">
      <alignment horizontal="center" vertical="center" wrapText="1"/>
    </xf>
    <xf numFmtId="0" fontId="9" fillId="0" borderId="46" xfId="0" applyFont="1" applyBorder="1" applyAlignment="1">
      <alignment horizontal="center" vertical="center" wrapText="1"/>
    </xf>
    <xf numFmtId="0" fontId="36" fillId="0" borderId="2" xfId="0" applyFont="1" applyBorder="1" applyAlignment="1">
      <alignment horizontal="center" wrapText="1"/>
    </xf>
    <xf numFmtId="0" fontId="36" fillId="0" borderId="51" xfId="0" applyFont="1" applyBorder="1" applyAlignment="1">
      <alignment horizontal="left" vertical="center" wrapText="1"/>
    </xf>
    <xf numFmtId="0" fontId="9" fillId="0" borderId="53" xfId="0" applyFont="1" applyBorder="1" applyAlignment="1">
      <alignment horizontal="left" vertical="center" wrapText="1"/>
    </xf>
    <xf numFmtId="0" fontId="36" fillId="0" borderId="51" xfId="0" applyFont="1" applyBorder="1" applyAlignment="1">
      <alignment vertical="top" wrapText="1"/>
    </xf>
    <xf numFmtId="0" fontId="9" fillId="0" borderId="57" xfId="0" applyFont="1" applyBorder="1" applyAlignment="1">
      <alignment horizontal="center" vertical="center" wrapText="1"/>
    </xf>
    <xf numFmtId="0" fontId="9" fillId="0" borderId="53" xfId="0" applyFont="1" applyBorder="1" applyAlignment="1">
      <alignment vertical="top" wrapText="1"/>
    </xf>
    <xf numFmtId="0" fontId="9" fillId="0" borderId="58" xfId="0" applyFont="1" applyBorder="1" applyAlignment="1">
      <alignment horizontal="center" vertical="center" wrapText="1"/>
    </xf>
    <xf numFmtId="0" fontId="9" fillId="0" borderId="53" xfId="0" applyFont="1" applyBorder="1" applyAlignment="1">
      <alignment horizontal="left" vertical="top" wrapText="1"/>
    </xf>
    <xf numFmtId="0" fontId="9" fillId="0" borderId="51" xfId="0" applyFont="1" applyBorder="1" applyAlignment="1">
      <alignment horizontal="center" vertical="top" wrapText="1"/>
    </xf>
    <xf numFmtId="0" fontId="1" fillId="0" borderId="53" xfId="0" applyFont="1" applyBorder="1" applyAlignment="1">
      <alignment vertical="top" wrapText="1"/>
    </xf>
    <xf numFmtId="0" fontId="1" fillId="0" borderId="58" xfId="0" applyFont="1" applyBorder="1" applyAlignment="1">
      <alignment vertical="center" wrapText="1"/>
    </xf>
    <xf numFmtId="0" fontId="9" fillId="0" borderId="53" xfId="0" applyFont="1" applyBorder="1" applyAlignment="1">
      <alignment horizontal="center" vertical="top" wrapText="1"/>
    </xf>
    <xf numFmtId="0" fontId="9" fillId="0" borderId="51" xfId="0" applyFont="1" applyBorder="1" applyAlignment="1">
      <alignment horizontal="left" vertical="top" wrapText="1"/>
    </xf>
    <xf numFmtId="0" fontId="9" fillId="0" borderId="0" xfId="0" applyFont="1" applyAlignment="1">
      <alignment horizontal="left" vertical="center"/>
    </xf>
    <xf numFmtId="0" fontId="13" fillId="0" borderId="0" xfId="0" applyFont="1" applyAlignment="1">
      <alignment horizontal="left" vertical="center"/>
    </xf>
    <xf numFmtId="0" fontId="14" fillId="0" borderId="2" xfId="0" applyFont="1" applyBorder="1" applyAlignment="1">
      <alignment horizontal="left" vertical="center"/>
    </xf>
    <xf numFmtId="0" fontId="15" fillId="0" borderId="2" xfId="0" applyFont="1" applyBorder="1"/>
    <xf numFmtId="0" fontId="38" fillId="0" borderId="2" xfId="0" applyFont="1" applyBorder="1" applyAlignment="1">
      <alignment horizontal="left" vertical="center"/>
    </xf>
    <xf numFmtId="0" fontId="15" fillId="0" borderId="2" xfId="0" applyFont="1" applyBorder="1" applyAlignment="1">
      <alignment horizontal="center"/>
    </xf>
    <xf numFmtId="0" fontId="15" fillId="0" borderId="2" xfId="0" applyFont="1" applyBorder="1" applyAlignment="1">
      <alignment horizontal="right"/>
    </xf>
    <xf numFmtId="168" fontId="15" fillId="0" borderId="2" xfId="0" applyNumberFormat="1" applyFont="1" applyBorder="1" applyAlignment="1">
      <alignment horizontal="right"/>
    </xf>
    <xf numFmtId="2" fontId="15" fillId="0" borderId="2" xfId="0" applyNumberFormat="1" applyFont="1" applyBorder="1" applyAlignment="1">
      <alignment horizontal="right"/>
    </xf>
    <xf numFmtId="166" fontId="15" fillId="0" borderId="2" xfId="0" applyNumberFormat="1" applyFont="1" applyBorder="1" applyAlignment="1">
      <alignment horizontal="right"/>
    </xf>
    <xf numFmtId="0" fontId="9" fillId="0" borderId="18" xfId="0" applyFont="1" applyBorder="1" applyAlignment="1">
      <alignment horizontal="left" vertical="center"/>
    </xf>
    <xf numFmtId="1" fontId="10" fillId="0" borderId="2" xfId="0" applyNumberFormat="1" applyFont="1" applyBorder="1" applyAlignment="1">
      <alignment horizontal="right"/>
    </xf>
    <xf numFmtId="0" fontId="14" fillId="0" borderId="0" xfId="0" applyFont="1" applyAlignment="1">
      <alignment horizontal="left" vertical="center"/>
    </xf>
    <xf numFmtId="0" fontId="9" fillId="0" borderId="20" xfId="0" applyFont="1" applyBorder="1" applyAlignment="1">
      <alignment horizontal="left" vertical="center"/>
    </xf>
    <xf numFmtId="0" fontId="9" fillId="0" borderId="27" xfId="0" applyFont="1" applyBorder="1" applyAlignment="1">
      <alignment horizontal="left" vertical="center"/>
    </xf>
    <xf numFmtId="0" fontId="9" fillId="4" borderId="0" xfId="0" applyFont="1" applyFill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2" fontId="9" fillId="0" borderId="2" xfId="0" applyNumberFormat="1" applyFont="1" applyBorder="1" applyAlignment="1">
      <alignment horizontal="center" vertical="center"/>
    </xf>
    <xf numFmtId="0" fontId="9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left" vertical="center"/>
    </xf>
    <xf numFmtId="0" fontId="10" fillId="0" borderId="0" xfId="0" applyFont="1" applyAlignment="1">
      <alignment horizontal="left" vertical="center"/>
    </xf>
    <xf numFmtId="0" fontId="9" fillId="4" borderId="2" xfId="0" applyFont="1" applyFill="1" applyBorder="1" applyAlignment="1">
      <alignment horizontal="left" vertical="center"/>
    </xf>
    <xf numFmtId="0" fontId="39" fillId="0" borderId="0" xfId="0" applyFont="1"/>
    <xf numFmtId="0" fontId="2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textRotation="90"/>
    </xf>
    <xf numFmtId="0" fontId="2" fillId="0" borderId="2" xfId="0" applyFont="1" applyBorder="1" applyAlignment="1">
      <alignment vertical="center"/>
    </xf>
    <xf numFmtId="0" fontId="2" fillId="0" borderId="2" xfId="0" applyFont="1" applyBorder="1" applyAlignment="1">
      <alignment horizontal="left" vertical="center"/>
    </xf>
    <xf numFmtId="0" fontId="22" fillId="0" borderId="2" xfId="0" applyFont="1" applyBorder="1" applyAlignment="1">
      <alignment horizontal="center" vertical="center"/>
    </xf>
    <xf numFmtId="9" fontId="2" fillId="0" borderId="2" xfId="0" applyNumberFormat="1" applyFont="1" applyBorder="1" applyAlignment="1">
      <alignment horizontal="center" vertical="center"/>
    </xf>
    <xf numFmtId="0" fontId="3" fillId="0" borderId="2" xfId="0" applyFont="1" applyBorder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26" fillId="0" borderId="0" xfId="0" applyFont="1" applyAlignment="1">
      <alignment vertical="center"/>
    </xf>
    <xf numFmtId="0" fontId="6" fillId="0" borderId="0" xfId="0" applyFont="1" applyAlignment="1">
      <alignment horizontal="center" vertical="center"/>
    </xf>
    <xf numFmtId="166" fontId="2" fillId="0" borderId="2" xfId="0" applyNumberFormat="1" applyFont="1" applyBorder="1" applyAlignment="1">
      <alignment horizontal="right" vertical="center"/>
    </xf>
    <xf numFmtId="166" fontId="2" fillId="0" borderId="2" xfId="0" applyNumberFormat="1" applyFont="1" applyBorder="1" applyAlignment="1">
      <alignment horizontal="center" vertical="center"/>
    </xf>
    <xf numFmtId="9" fontId="2" fillId="0" borderId="2" xfId="0" applyNumberFormat="1" applyFont="1" applyBorder="1" applyAlignment="1">
      <alignment horizontal="right" vertical="center"/>
    </xf>
    <xf numFmtId="0" fontId="2" fillId="0" borderId="2" xfId="0" applyFont="1" applyBorder="1" applyAlignment="1">
      <alignment horizontal="right" vertical="center"/>
    </xf>
    <xf numFmtId="0" fontId="3" fillId="0" borderId="0" xfId="0" applyFont="1"/>
    <xf numFmtId="0" fontId="2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left" vertical="center"/>
    </xf>
    <xf numFmtId="166" fontId="3" fillId="0" borderId="2" xfId="0" applyNumberFormat="1" applyFont="1" applyBorder="1" applyAlignment="1">
      <alignment horizontal="center" vertical="center"/>
    </xf>
    <xf numFmtId="0" fontId="41" fillId="0" borderId="0" xfId="0" applyFont="1"/>
    <xf numFmtId="0" fontId="73" fillId="0" borderId="0" xfId="0" applyFont="1" applyAlignment="1">
      <alignment vertical="center"/>
    </xf>
    <xf numFmtId="0" fontId="74" fillId="0" borderId="0" xfId="0" applyFont="1" applyAlignment="1">
      <alignment vertical="center"/>
    </xf>
    <xf numFmtId="0" fontId="76" fillId="0" borderId="2" xfId="0" applyFont="1" applyBorder="1"/>
    <xf numFmtId="0" fontId="77" fillId="0" borderId="0" xfId="0" applyFont="1"/>
    <xf numFmtId="0" fontId="79" fillId="0" borderId="2" xfId="0" applyFont="1" applyBorder="1"/>
    <xf numFmtId="0" fontId="79" fillId="0" borderId="0" xfId="0" applyFont="1"/>
    <xf numFmtId="0" fontId="80" fillId="0" borderId="2" xfId="0" applyFont="1" applyBorder="1"/>
    <xf numFmtId="0" fontId="72" fillId="0" borderId="0" xfId="0" applyFont="1" applyAlignment="1">
      <alignment vertical="center"/>
    </xf>
    <xf numFmtId="0" fontId="83" fillId="0" borderId="0" xfId="0" applyFont="1"/>
    <xf numFmtId="0" fontId="85" fillId="0" borderId="0" xfId="0" applyFont="1" applyAlignment="1">
      <alignment vertical="center"/>
    </xf>
    <xf numFmtId="0" fontId="86" fillId="0" borderId="0" xfId="0" applyFont="1" applyAlignment="1">
      <alignment vertical="center"/>
    </xf>
    <xf numFmtId="0" fontId="76" fillId="0" borderId="0" xfId="0" applyFont="1"/>
    <xf numFmtId="0" fontId="3" fillId="0" borderId="2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17" fillId="0" borderId="2" xfId="0" applyFont="1" applyBorder="1" applyAlignment="1">
      <alignment horizontal="left" vertical="center"/>
    </xf>
    <xf numFmtId="0" fontId="17" fillId="0" borderId="4" xfId="0" applyFont="1" applyBorder="1" applyAlignment="1">
      <alignment horizontal="left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5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 wrapText="1"/>
    </xf>
    <xf numFmtId="0" fontId="9" fillId="0" borderId="15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6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/>
    </xf>
    <xf numFmtId="0" fontId="12" fillId="0" borderId="7" xfId="0" applyFont="1" applyBorder="1" applyAlignment="1">
      <alignment horizontal="center"/>
    </xf>
    <xf numFmtId="0" fontId="12" fillId="0" borderId="8" xfId="0" applyFont="1" applyBorder="1" applyAlignment="1">
      <alignment horizontal="center"/>
    </xf>
    <xf numFmtId="0" fontId="9" fillId="0" borderId="2" xfId="0" applyFont="1" applyBorder="1" applyAlignment="1">
      <alignment horizontal="center"/>
    </xf>
    <xf numFmtId="0" fontId="9" fillId="0" borderId="9" xfId="0" applyFont="1" applyBorder="1" applyAlignment="1">
      <alignment horizontal="center"/>
    </xf>
    <xf numFmtId="0" fontId="9" fillId="0" borderId="5" xfId="0" applyFont="1" applyBorder="1" applyAlignment="1">
      <alignment horizontal="center"/>
    </xf>
    <xf numFmtId="0" fontId="9" fillId="0" borderId="5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wrapText="1"/>
    </xf>
    <xf numFmtId="0" fontId="9" fillId="0" borderId="4" xfId="0" applyFont="1" applyBorder="1" applyAlignment="1">
      <alignment horizontal="center" wrapText="1"/>
    </xf>
    <xf numFmtId="0" fontId="9" fillId="0" borderId="2" xfId="0" applyFont="1" applyBorder="1" applyAlignment="1">
      <alignment horizontal="center" vertical="top"/>
    </xf>
    <xf numFmtId="0" fontId="9" fillId="0" borderId="4" xfId="0" applyFont="1" applyBorder="1" applyAlignment="1">
      <alignment horizontal="center" vertical="top"/>
    </xf>
    <xf numFmtId="0" fontId="9" fillId="0" borderId="2" xfId="0" applyFont="1" applyBorder="1" applyAlignment="1">
      <alignment vertical="center"/>
    </xf>
    <xf numFmtId="0" fontId="9" fillId="0" borderId="4" xfId="0" applyFont="1" applyBorder="1" applyAlignment="1">
      <alignment vertical="center"/>
    </xf>
    <xf numFmtId="0" fontId="9" fillId="0" borderId="3" xfId="0" applyFont="1" applyBorder="1" applyAlignment="1">
      <alignment horizontal="center" vertical="center"/>
    </xf>
    <xf numFmtId="0" fontId="9" fillId="0" borderId="3" xfId="0" applyFont="1" applyBorder="1" applyAlignment="1">
      <alignment horizontal="left" vertical="center"/>
    </xf>
    <xf numFmtId="0" fontId="9" fillId="0" borderId="4" xfId="0" applyFont="1" applyBorder="1" applyAlignment="1">
      <alignment horizontal="left" vertical="center"/>
    </xf>
    <xf numFmtId="0" fontId="9" fillId="0" borderId="11" xfId="0" applyFont="1" applyBorder="1" applyAlignment="1">
      <alignment horizontal="center" wrapText="1"/>
    </xf>
    <xf numFmtId="0" fontId="9" fillId="0" borderId="12" xfId="0" applyFont="1" applyBorder="1" applyAlignment="1">
      <alignment horizontal="center" wrapText="1"/>
    </xf>
    <xf numFmtId="0" fontId="9" fillId="0" borderId="13" xfId="0" applyFont="1" applyBorder="1" applyAlignment="1">
      <alignment horizontal="center" wrapText="1"/>
    </xf>
    <xf numFmtId="0" fontId="9" fillId="0" borderId="4" xfId="0" applyFont="1" applyBorder="1" applyAlignment="1">
      <alignment horizontal="center"/>
    </xf>
    <xf numFmtId="0" fontId="9" fillId="0" borderId="11" xfId="0" applyFont="1" applyBorder="1" applyAlignment="1">
      <alignment horizontal="center" vertical="center" wrapText="1"/>
    </xf>
    <xf numFmtId="0" fontId="9" fillId="0" borderId="12" xfId="0" applyFont="1" applyBorder="1" applyAlignment="1">
      <alignment horizontal="center" vertical="center" wrapText="1"/>
    </xf>
    <xf numFmtId="0" fontId="9" fillId="0" borderId="13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wrapText="1"/>
    </xf>
    <xf numFmtId="0" fontId="9" fillId="0" borderId="3" xfId="0" applyFont="1" applyBorder="1" applyAlignment="1">
      <alignment horizontal="center"/>
    </xf>
    <xf numFmtId="0" fontId="9" fillId="0" borderId="14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7" fillId="0" borderId="2" xfId="0" applyFont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7" fillId="0" borderId="2" xfId="0" applyFont="1" applyBorder="1" applyAlignment="1">
      <alignment horizontal="center"/>
    </xf>
    <xf numFmtId="0" fontId="7" fillId="0" borderId="5" xfId="0" applyFont="1" applyBorder="1" applyAlignment="1">
      <alignment horizontal="center"/>
    </xf>
    <xf numFmtId="0" fontId="13" fillId="0" borderId="2" xfId="0" applyFont="1" applyBorder="1" applyAlignment="1">
      <alignment horizontal="center"/>
    </xf>
    <xf numFmtId="0" fontId="13" fillId="0" borderId="9" xfId="0" applyFont="1" applyBorder="1" applyAlignment="1">
      <alignment horizontal="center"/>
    </xf>
    <xf numFmtId="0" fontId="13" fillId="0" borderId="5" xfId="0" applyFont="1" applyBorder="1" applyAlignment="1">
      <alignment horizontal="center"/>
    </xf>
    <xf numFmtId="166" fontId="12" fillId="0" borderId="2" xfId="0" applyNumberFormat="1" applyFont="1" applyBorder="1" applyAlignment="1">
      <alignment horizontal="center" vertical="center"/>
    </xf>
    <xf numFmtId="166" fontId="12" fillId="0" borderId="5" xfId="0" applyNumberFormat="1" applyFont="1" applyBorder="1" applyAlignment="1">
      <alignment horizontal="center" vertical="center"/>
    </xf>
    <xf numFmtId="0" fontId="12" fillId="0" borderId="0" xfId="0" applyFont="1" applyAlignment="1">
      <alignment horizontal="center"/>
    </xf>
    <xf numFmtId="0" fontId="13" fillId="0" borderId="2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3" fillId="0" borderId="2" xfId="0" applyFont="1" applyBorder="1" applyAlignment="1">
      <alignment horizontal="left" vertical="center"/>
    </xf>
    <xf numFmtId="0" fontId="13" fillId="0" borderId="4" xfId="0" applyFont="1" applyBorder="1" applyAlignment="1">
      <alignment horizontal="left" vertical="center"/>
    </xf>
    <xf numFmtId="0" fontId="13" fillId="0" borderId="2" xfId="0" applyFont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21" fillId="0" borderId="32" xfId="0" applyFont="1" applyBorder="1" applyAlignment="1">
      <alignment horizontal="left" vertical="center"/>
    </xf>
    <xf numFmtId="0" fontId="21" fillId="0" borderId="36" xfId="0" applyFont="1" applyBorder="1" applyAlignment="1">
      <alignment horizontal="left" vertical="center"/>
    </xf>
    <xf numFmtId="0" fontId="4" fillId="0" borderId="2" xfId="0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17" xfId="0" applyFont="1" applyBorder="1" applyAlignment="1">
      <alignment horizontal="center" vertical="center"/>
    </xf>
    <xf numFmtId="0" fontId="4" fillId="0" borderId="44" xfId="0" applyFont="1" applyBorder="1" applyAlignment="1">
      <alignment horizontal="center" vertical="center"/>
    </xf>
    <xf numFmtId="0" fontId="4" fillId="0" borderId="0" xfId="0" applyFont="1" applyAlignment="1">
      <alignment horizontal="center"/>
    </xf>
    <xf numFmtId="0" fontId="4" fillId="0" borderId="9" xfId="0" applyFont="1" applyBorder="1" applyAlignment="1">
      <alignment horizontal="center"/>
    </xf>
    <xf numFmtId="0" fontId="4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0" fillId="0" borderId="48" xfId="0" applyFont="1" applyBorder="1" applyAlignment="1">
      <alignment horizontal="center" vertical="center" wrapText="1"/>
    </xf>
    <xf numFmtId="0" fontId="10" fillId="0" borderId="49" xfId="0" applyFont="1" applyBorder="1" applyAlignment="1">
      <alignment horizontal="center" vertical="center" wrapText="1"/>
    </xf>
    <xf numFmtId="0" fontId="10" fillId="0" borderId="50" xfId="0" applyFont="1" applyBorder="1" applyAlignment="1">
      <alignment horizontal="center" vertical="center" wrapText="1"/>
    </xf>
    <xf numFmtId="0" fontId="18" fillId="0" borderId="52" xfId="0" applyFont="1" applyBorder="1" applyAlignment="1">
      <alignment horizontal="center" vertical="center" wrapText="1"/>
    </xf>
    <xf numFmtId="0" fontId="18" fillId="0" borderId="54" xfId="0" applyFont="1" applyBorder="1" applyAlignment="1">
      <alignment horizontal="center" vertical="center" wrapText="1"/>
    </xf>
    <xf numFmtId="0" fontId="10" fillId="0" borderId="52" xfId="0" applyFont="1" applyBorder="1" applyAlignment="1">
      <alignment horizontal="center" vertical="center" wrapText="1"/>
    </xf>
    <xf numFmtId="0" fontId="10" fillId="0" borderId="55" xfId="0" applyFont="1" applyBorder="1" applyAlignment="1">
      <alignment horizontal="center" vertical="center" wrapText="1"/>
    </xf>
    <xf numFmtId="0" fontId="10" fillId="0" borderId="56" xfId="0" applyFont="1" applyBorder="1" applyAlignment="1">
      <alignment horizontal="center" vertical="center" wrapText="1"/>
    </xf>
    <xf numFmtId="0" fontId="9" fillId="0" borderId="52" xfId="0" applyFont="1" applyBorder="1" applyAlignment="1">
      <alignment horizontal="center" vertical="center" wrapText="1"/>
    </xf>
    <xf numFmtId="0" fontId="9" fillId="0" borderId="54" xfId="0" applyFont="1" applyBorder="1" applyAlignment="1">
      <alignment horizontal="center" vertical="center" wrapText="1"/>
    </xf>
    <xf numFmtId="16" fontId="9" fillId="0" borderId="52" xfId="0" applyNumberFormat="1" applyFont="1" applyBorder="1" applyAlignment="1">
      <alignment horizontal="center" vertical="center" wrapText="1"/>
    </xf>
    <xf numFmtId="16" fontId="9" fillId="0" borderId="54" xfId="0" applyNumberFormat="1" applyFont="1" applyBorder="1" applyAlignment="1">
      <alignment horizontal="center" vertical="center" wrapText="1"/>
    </xf>
    <xf numFmtId="0" fontId="37" fillId="0" borderId="52" xfId="0" applyFont="1" applyBorder="1" applyAlignment="1">
      <alignment horizontal="center" vertical="center" wrapText="1"/>
    </xf>
    <xf numFmtId="0" fontId="37" fillId="0" borderId="54" xfId="0" applyFont="1" applyBorder="1" applyAlignment="1">
      <alignment horizontal="center" vertical="center" wrapText="1"/>
    </xf>
    <xf numFmtId="0" fontId="9" fillId="0" borderId="59" xfId="0" applyFont="1" applyBorder="1" applyAlignment="1">
      <alignment horizontal="center" vertical="center" wrapText="1"/>
    </xf>
    <xf numFmtId="0" fontId="10" fillId="0" borderId="52" xfId="0" applyFont="1" applyBorder="1" applyAlignment="1">
      <alignment horizontal="center" wrapText="1"/>
    </xf>
    <xf numFmtId="0" fontId="10" fillId="0" borderId="55" xfId="0" applyFont="1" applyBorder="1" applyAlignment="1">
      <alignment horizontal="center" wrapText="1"/>
    </xf>
    <xf numFmtId="0" fontId="10" fillId="0" borderId="56" xfId="0" applyFont="1" applyBorder="1" applyAlignment="1">
      <alignment horizontal="center" wrapText="1"/>
    </xf>
    <xf numFmtId="17" fontId="9" fillId="0" borderId="52" xfId="0" applyNumberFormat="1" applyFont="1" applyBorder="1" applyAlignment="1">
      <alignment horizontal="center" vertical="center" wrapText="1"/>
    </xf>
    <xf numFmtId="17" fontId="9" fillId="0" borderId="59" xfId="0" applyNumberFormat="1" applyFont="1" applyBorder="1" applyAlignment="1">
      <alignment horizontal="center" vertical="center" wrapText="1"/>
    </xf>
    <xf numFmtId="17" fontId="9" fillId="0" borderId="54" xfId="0" applyNumberFormat="1" applyFont="1" applyBorder="1" applyAlignment="1">
      <alignment horizontal="center" vertical="center" wrapText="1"/>
    </xf>
    <xf numFmtId="16" fontId="9" fillId="0" borderId="59" xfId="0" applyNumberFormat="1" applyFont="1" applyBorder="1" applyAlignment="1">
      <alignment horizontal="center" vertical="center" wrapText="1"/>
    </xf>
    <xf numFmtId="0" fontId="18" fillId="0" borderId="59" xfId="0" applyFont="1" applyBorder="1" applyAlignment="1">
      <alignment horizontal="center" vertical="center" wrapText="1"/>
    </xf>
    <xf numFmtId="16" fontId="37" fillId="0" borderId="52" xfId="0" applyNumberFormat="1" applyFont="1" applyBorder="1" applyAlignment="1">
      <alignment horizontal="center" vertical="center" wrapText="1"/>
    </xf>
    <xf numFmtId="16" fontId="37" fillId="0" borderId="59" xfId="0" applyNumberFormat="1" applyFont="1" applyBorder="1" applyAlignment="1">
      <alignment horizontal="center" vertical="center" wrapText="1"/>
    </xf>
    <xf numFmtId="16" fontId="37" fillId="0" borderId="54" xfId="0" applyNumberFormat="1" applyFont="1" applyBorder="1" applyAlignment="1">
      <alignment horizontal="center" vertical="center" wrapText="1"/>
    </xf>
    <xf numFmtId="0" fontId="9" fillId="0" borderId="0" xfId="0" applyFont="1" applyAlignment="1">
      <alignment horizontal="left" wrapText="1"/>
    </xf>
    <xf numFmtId="0" fontId="9" fillId="0" borderId="2" xfId="0" applyFont="1" applyBorder="1" applyAlignment="1">
      <alignment horizontal="left" vertical="center"/>
    </xf>
    <xf numFmtId="0" fontId="40" fillId="0" borderId="2" xfId="0" applyFont="1" applyBorder="1" applyAlignment="1">
      <alignment horizontal="left"/>
    </xf>
    <xf numFmtId="0" fontId="40" fillId="0" borderId="9" xfId="0" applyFont="1" applyBorder="1" applyAlignment="1">
      <alignment horizontal="left"/>
    </xf>
    <xf numFmtId="0" fontId="40" fillId="0" borderId="5" xfId="0" applyFont="1" applyBorder="1" applyAlignment="1">
      <alignment horizontal="left"/>
    </xf>
    <xf numFmtId="0" fontId="40" fillId="0" borderId="18" xfId="0" applyFont="1" applyBorder="1" applyAlignment="1">
      <alignment horizontal="left"/>
    </xf>
    <xf numFmtId="0" fontId="87" fillId="0" borderId="0" xfId="0" applyFont="1" applyAlignment="1">
      <alignment vertical="center"/>
    </xf>
    <xf numFmtId="0" fontId="12" fillId="0" borderId="0" xfId="0" applyFont="1" applyAlignment="1"/>
    <xf numFmtId="0" fontId="10" fillId="0" borderId="0" xfId="0" applyFont="1" applyAlignment="1">
      <alignment vertical="center"/>
    </xf>
    <xf numFmtId="0" fontId="89" fillId="0" borderId="0" xfId="0" applyFont="1" applyAlignment="1">
      <alignment horizontal="center"/>
    </xf>
    <xf numFmtId="0" fontId="21" fillId="0" borderId="32" xfId="0" applyFont="1" applyBorder="1" applyAlignment="1">
      <alignment vertical="center"/>
    </xf>
    <xf numFmtId="0" fontId="21" fillId="0" borderId="36" xfId="0" applyFont="1" applyBorder="1" applyAlignment="1">
      <alignment vertical="center"/>
    </xf>
    <xf numFmtId="0" fontId="7" fillId="0" borderId="2" xfId="0" applyFont="1" applyBorder="1" applyAlignment="1"/>
    <xf numFmtId="0" fontId="7" fillId="0" borderId="9" xfId="0" applyFont="1" applyBorder="1" applyAlignment="1"/>
    <xf numFmtId="0" fontId="7" fillId="0" borderId="5" xfId="0" applyFont="1" applyBorder="1" applyAlignment="1"/>
    <xf numFmtId="0" fontId="20" fillId="0" borderId="33" xfId="0" applyFont="1" applyBorder="1" applyAlignment="1">
      <alignment vertical="center"/>
    </xf>
    <xf numFmtId="0" fontId="20" fillId="0" borderId="8" xfId="0" applyFont="1" applyBorder="1" applyAlignment="1">
      <alignment vertical="center"/>
    </xf>
    <xf numFmtId="0" fontId="7" fillId="0" borderId="4" xfId="0" applyFont="1" applyBorder="1" applyAlignment="1">
      <alignment vertical="center"/>
    </xf>
    <xf numFmtId="0" fontId="20" fillId="0" borderId="0" xfId="0" applyFont="1" applyAlignment="1"/>
    <xf numFmtId="0" fontId="3" fillId="0" borderId="0" xfId="0" applyFont="1" applyAlignment="1"/>
    <xf numFmtId="0" fontId="90" fillId="0" borderId="2" xfId="0" applyFont="1" applyBorder="1" applyAlignment="1">
      <alignment horizontal="center"/>
    </xf>
    <xf numFmtId="2" fontId="90" fillId="0" borderId="2" xfId="0" applyNumberFormat="1" applyFont="1" applyBorder="1"/>
    <xf numFmtId="0" fontId="4" fillId="0" borderId="2" xfId="0" applyFont="1" applyBorder="1" applyAlignment="1"/>
    <xf numFmtId="0" fontId="4" fillId="0" borderId="5" xfId="0" applyFont="1" applyBorder="1" applyAlignment="1"/>
  </cellXfs>
  <cellStyles count="1">
    <cellStyle name="Обычный" xfId="0" builtinId="0"/>
  </cellStyles>
  <dxfs count="6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108347" y="19086194"/>
    <xdr:ext cx="2163551" cy="485179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20429220"/>
    <xdr:ext cx="1615046" cy="48006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607729" y="2217896"/>
    <xdr:ext cx="1988820" cy="288785"/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645614" y="1341120"/>
    <xdr:ext cx="653353" cy="670560"/>
    <xdr:sp macro="" textlink="">
      <xdr:nvSpPr>
        <xdr:cNvPr id="4" name="Shape 4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SpPr/>
      </xdr:nvSpPr>
      <xdr:spPr>
        <a:xfrm>
          <a:off x="0" y="0"/>
          <a:ext cx="653353" cy="67056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1313851" y="1965840"/>
    <xdr:ext cx="312539" cy="45839"/>
    <xdr:sp macro="" textlink="">
      <xdr:nvSpPr>
        <xdr:cNvPr id="5" name="Shape 5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SpPr/>
      </xdr:nvSpPr>
      <xdr:spPr>
        <a:xfrm flipV="1">
          <a:off x="0" y="0"/>
          <a:ext cx="312539" cy="45839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1626390" y="1485839"/>
    <xdr:ext cx="424753" cy="480000"/>
    <xdr:sp macro="" textlink="">
      <xdr:nvSpPr>
        <xdr:cNvPr id="6" name="Shape 6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SpPr/>
      </xdr:nvSpPr>
      <xdr:spPr>
        <a:xfrm flipV="1">
          <a:off x="0" y="0"/>
          <a:ext cx="424753" cy="48000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2058883" y="1470779"/>
    <xdr:ext cx="5637000" cy="0"/>
    <xdr:sp macro="" textlink="">
      <xdr:nvSpPr>
        <xdr:cNvPr id="7" name="Shape 7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SpPr/>
      </xdr:nvSpPr>
      <xdr:spPr>
        <a:xfrm>
          <a:off x="0" y="0"/>
          <a:ext cx="5637000" cy="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3184319" y="1333262"/>
    <xdr:ext cx="43753" cy="144720"/>
    <xdr:sp macro="" textlink="">
      <xdr:nvSpPr>
        <xdr:cNvPr id="8" name="Shape 8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 flipH="1" flipV="1">
          <a:off x="0" y="0"/>
          <a:ext cx="43753" cy="14472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3184319" y="1333262"/>
    <xdr:ext cx="3235812" cy="0"/>
    <xdr:sp macro="" textlink="">
      <xdr:nvSpPr>
        <xdr:cNvPr id="9" name="Shape 9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0" y="0"/>
          <a:ext cx="3235812" cy="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6456146" y="1341120"/>
    <xdr:ext cx="0" cy="129658"/>
    <xdr:sp macro="" textlink="">
      <xdr:nvSpPr>
        <xdr:cNvPr id="10" name="Shape 10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/>
      </xdr:nvSpPr>
      <xdr:spPr>
        <a:xfrm>
          <a:off x="0" y="0"/>
          <a:ext cx="0" cy="129658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681000" y="997982"/>
    <xdr:ext cx="711990" cy="472796"/>
    <xdr:sp macro="" textlink="">
      <xdr:nvSpPr>
        <xdr:cNvPr id="11" name="Shape 11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/>
      </xdr:nvSpPr>
      <xdr:spPr>
        <a:xfrm flipV="1">
          <a:off x="0" y="0"/>
          <a:ext cx="711990" cy="472796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8400730" y="982920"/>
    <xdr:ext cx="2597341" cy="3194952"/>
    <xdr:sp macro="" textlink="">
      <xdr:nvSpPr>
        <xdr:cNvPr id="12" name="Shape 12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SpPr/>
      </xdr:nvSpPr>
      <xdr:spPr>
        <a:xfrm>
          <a:off x="0" y="0"/>
          <a:ext cx="2597341" cy="3194952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8781730" y="1470779"/>
    <xdr:ext cx="1153712" cy="0"/>
    <xdr:sp macro="" textlink="">
      <xdr:nvSpPr>
        <xdr:cNvPr id="13" name="Shape 13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SpPr/>
      </xdr:nvSpPr>
      <xdr:spPr>
        <a:xfrm>
          <a:off x="0" y="0"/>
          <a:ext cx="1153712" cy="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935442" y="1462921"/>
    <xdr:ext cx="1693361" cy="3665695"/>
    <xdr:sp macro="" textlink="">
      <xdr:nvSpPr>
        <xdr:cNvPr id="14" name="Shape 14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SpPr/>
      </xdr:nvSpPr>
      <xdr:spPr>
        <a:xfrm>
          <a:off x="0" y="0"/>
          <a:ext cx="1693361" cy="3665695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29553" y="3049905"/>
    <xdr:ext cx="1359690" cy="0"/>
    <xdr:sp macro="" textlink="">
      <xdr:nvSpPr>
        <xdr:cNvPr id="15" name="Shape 15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SpPr/>
      </xdr:nvSpPr>
      <xdr:spPr>
        <a:xfrm>
          <a:off x="0" y="0"/>
          <a:ext cx="1359690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2081504" y="1485839"/>
    <xdr:ext cx="0" cy="2098060"/>
    <xdr:sp macro="" textlink="">
      <xdr:nvSpPr>
        <xdr:cNvPr id="16" name="Shape 16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SpPr/>
      </xdr:nvSpPr>
      <xdr:spPr>
        <a:xfrm>
          <a:off x="0" y="0"/>
          <a:ext cx="0" cy="209806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3184319" y="1462921"/>
    <xdr:ext cx="0" cy="2090023"/>
    <xdr:sp macro="" textlink="">
      <xdr:nvSpPr>
        <xdr:cNvPr id="17" name="Shape 17">
          <a:extLst>
            <a:ext uri="{FF2B5EF4-FFF2-40B4-BE49-F238E27FC236}">
              <a16:creationId xmlns:a16="http://schemas.microsoft.com/office/drawing/2014/main" id="{00000000-0008-0000-0C00-000011000000}"/>
            </a:ext>
          </a:extLst>
        </xdr:cNvPr>
        <xdr:cNvSpPr/>
      </xdr:nvSpPr>
      <xdr:spPr>
        <a:xfrm>
          <a:off x="0" y="0"/>
          <a:ext cx="0" cy="2090023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29553" y="1432798"/>
    <xdr:ext cx="0" cy="1769953"/>
    <xdr:sp macro="" textlink="">
      <xdr:nvSpPr>
        <xdr:cNvPr id="18" name="Shape 18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SpPr/>
      </xdr:nvSpPr>
      <xdr:spPr>
        <a:xfrm>
          <a:off x="0" y="0"/>
          <a:ext cx="0" cy="1769953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2081504" y="3049905"/>
    <xdr:ext cx="1102814" cy="0"/>
    <xdr:sp macro="" textlink="">
      <xdr:nvSpPr>
        <xdr:cNvPr id="19" name="Shape 19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SpPr/>
      </xdr:nvSpPr>
      <xdr:spPr>
        <a:xfrm>
          <a:off x="0" y="0"/>
          <a:ext cx="1102814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3184319" y="3080861"/>
    <xdr:ext cx="3228073" cy="0"/>
    <xdr:sp macro="" textlink="">
      <xdr:nvSpPr>
        <xdr:cNvPr id="20" name="Shape 20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SpPr/>
      </xdr:nvSpPr>
      <xdr:spPr>
        <a:xfrm>
          <a:off x="0" y="0"/>
          <a:ext cx="3228073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6463885" y="1470779"/>
    <xdr:ext cx="0" cy="2105382"/>
    <xdr:sp macro="" textlink="">
      <xdr:nvSpPr>
        <xdr:cNvPr id="21" name="Shape 21">
          <a:extLst>
            <a:ext uri="{FF2B5EF4-FFF2-40B4-BE49-F238E27FC236}">
              <a16:creationId xmlns:a16="http://schemas.microsoft.com/office/drawing/2014/main" id="{00000000-0008-0000-0C00-000015000000}"/>
            </a:ext>
          </a:extLst>
        </xdr:cNvPr>
        <xdr:cNvSpPr/>
      </xdr:nvSpPr>
      <xdr:spPr>
        <a:xfrm>
          <a:off x="0" y="0"/>
          <a:ext cx="0" cy="2105382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681000" y="1485839"/>
    <xdr:ext cx="0" cy="2098060"/>
    <xdr:sp macro="" textlink="">
      <xdr:nvSpPr>
        <xdr:cNvPr id="22" name="Shape 22">
          <a:extLst>
            <a:ext uri="{FF2B5EF4-FFF2-40B4-BE49-F238E27FC236}">
              <a16:creationId xmlns:a16="http://schemas.microsoft.com/office/drawing/2014/main" id="{00000000-0008-0000-0C00-000016000000}"/>
            </a:ext>
          </a:extLst>
        </xdr:cNvPr>
        <xdr:cNvSpPr/>
      </xdr:nvSpPr>
      <xdr:spPr>
        <a:xfrm>
          <a:off x="0" y="0"/>
          <a:ext cx="0" cy="209806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183266" y="1462921"/>
    <xdr:ext cx="0" cy="2113240"/>
    <xdr:sp macro="" textlink="">
      <xdr:nvSpPr>
        <xdr:cNvPr id="23" name="Shape 23">
          <a:extLst>
            <a:ext uri="{FF2B5EF4-FFF2-40B4-BE49-F238E27FC236}">
              <a16:creationId xmlns:a16="http://schemas.microsoft.com/office/drawing/2014/main" id="{00000000-0008-0000-0C00-000017000000}"/>
            </a:ext>
          </a:extLst>
        </xdr:cNvPr>
        <xdr:cNvSpPr/>
      </xdr:nvSpPr>
      <xdr:spPr>
        <a:xfrm>
          <a:off x="0" y="0"/>
          <a:ext cx="0" cy="211324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950920" y="1013698"/>
    <xdr:ext cx="0" cy="419100"/>
    <xdr:sp macro="" textlink="">
      <xdr:nvSpPr>
        <xdr:cNvPr id="24" name="Shape 24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SpPr/>
      </xdr:nvSpPr>
      <xdr:spPr>
        <a:xfrm flipV="1">
          <a:off x="0" y="0"/>
          <a:ext cx="0" cy="41910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191005" y="1013698"/>
    <xdr:ext cx="0" cy="449222"/>
    <xdr:sp macro="" textlink="">
      <xdr:nvSpPr>
        <xdr:cNvPr id="25" name="Shape 25">
          <a:extLst>
            <a:ext uri="{FF2B5EF4-FFF2-40B4-BE49-F238E27FC236}">
              <a16:creationId xmlns:a16="http://schemas.microsoft.com/office/drawing/2014/main" id="{00000000-0008-0000-0C00-000019000000}"/>
            </a:ext>
          </a:extLst>
        </xdr:cNvPr>
        <xdr:cNvSpPr/>
      </xdr:nvSpPr>
      <xdr:spPr>
        <a:xfrm flipV="1">
          <a:off x="0" y="0"/>
          <a:ext cx="0" cy="449222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183266" y="1173480"/>
    <xdr:ext cx="767653" cy="0"/>
    <xdr:sp macro="" textlink="">
      <xdr:nvSpPr>
        <xdr:cNvPr id="26" name="Shape 26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SpPr/>
      </xdr:nvSpPr>
      <xdr:spPr>
        <a:xfrm>
          <a:off x="0" y="0"/>
          <a:ext cx="767653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6486507" y="3057644"/>
    <xdr:ext cx="1217114" cy="0"/>
    <xdr:sp macro="" textlink="">
      <xdr:nvSpPr>
        <xdr:cNvPr id="27" name="Shape 27">
          <a:extLst>
            <a:ext uri="{FF2B5EF4-FFF2-40B4-BE49-F238E27FC236}">
              <a16:creationId xmlns:a16="http://schemas.microsoft.com/office/drawing/2014/main" id="{00000000-0008-0000-0C00-00001B000000}"/>
            </a:ext>
          </a:extLst>
        </xdr:cNvPr>
        <xdr:cNvSpPr/>
      </xdr:nvSpPr>
      <xdr:spPr>
        <a:xfrm>
          <a:off x="0" y="0"/>
          <a:ext cx="1217114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7755115" y="3057644"/>
    <xdr:ext cx="1405529" cy="0"/>
    <xdr:sp macro="" textlink="">
      <xdr:nvSpPr>
        <xdr:cNvPr id="28" name="Shape 28">
          <a:extLst>
            <a:ext uri="{FF2B5EF4-FFF2-40B4-BE49-F238E27FC236}">
              <a16:creationId xmlns:a16="http://schemas.microsoft.com/office/drawing/2014/main" id="{00000000-0008-0000-0C00-00001C000000}"/>
            </a:ext>
          </a:extLst>
        </xdr:cNvPr>
        <xdr:cNvSpPr/>
      </xdr:nvSpPr>
      <xdr:spPr>
        <a:xfrm>
          <a:off x="0" y="0"/>
          <a:ext cx="1405529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14530944" y="2042457"/>
    <xdr:ext cx="3304273" cy="3390781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D00-00001D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5839" y="75962"/>
    <xdr:ext cx="4391610" cy="737616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D00-00001E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565141" y="30778"/>
    <xdr:ext cx="9752681" cy="7154821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300527" y="7246500"/>
    <xdr:ext cx="9752681" cy="726942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D00-000020000000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094549" y="15659278"/>
    <xdr:ext cx="10596535" cy="7749421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D00-000021000000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805383" y="15697259"/>
    <xdr:ext cx="4727863" cy="6995039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D00-000022000000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7566720"/>
    <xdr:ext cx="4399349" cy="4381559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D00-000023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14752320"/>
    <xdr:ext cx="4475549" cy="7002899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D00-000024000000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38100" y="21839040"/>
    <xdr:ext cx="4323149" cy="4472583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D00-000025000000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083568" y="9509641"/>
    <xdr:ext cx="4450841" cy="4228981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D00-000026000000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516061" y="91678"/>
    <xdr:ext cx="4305585" cy="1912144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045468" y="5532120"/>
    <xdr:ext cx="5460176" cy="3947398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368988" y="23545562"/>
    <xdr:ext cx="4882739" cy="2072579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37383720"/>
    <xdr:ext cx="4519302" cy="1980902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9259466" y="23606462"/>
    <xdr:ext cx="4663963" cy="1981557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022846" y="23591400"/>
    <xdr:ext cx="4481202" cy="1996618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26487118"/>
    <xdr:ext cx="4445188" cy="5395258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5.xml><?xml version="1.0" encoding="utf-8"?>
<xdr:wsDr xmlns:xdr="http://schemas.openxmlformats.org/drawingml/2006/spreadsheetDrawing" xmlns:a="http://schemas.openxmlformats.org/drawingml/2006/main">
  <xdr:absoluteAnchor>
    <xdr:pos x="0" y="21421724"/>
    <xdr:ext cx="0" cy="485179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E00-00002E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22719030"/>
    <xdr:ext cx="0" cy="48006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E00-00002F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6.xml><?xml version="1.0" encoding="utf-8"?>
<xdr:wsDr xmlns:xdr="http://schemas.openxmlformats.org/drawingml/2006/spreadsheetDrawing" xmlns:a="http://schemas.openxmlformats.org/drawingml/2006/main">
  <xdr:absoluteAnchor>
    <xdr:pos x="107692" y="12774930"/>
    <xdr:ext cx="2161817" cy="485179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F00-000030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14279880"/>
    <xdr:ext cx="1615380" cy="464819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F00-000031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rgbClr val="000000"/>
      </a:dk1>
      <a:lt1>
        <a:srgbClr val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</a:majorFont>
      <a:minorFont>
        <a:latin typeface="Calibri"/>
        <a:ea typeface=""/>
        <a:cs typeface=""/>
      </a:minorFont>
    </a:fontScheme>
    <a:fmtScheme name="Стандартная">
      <a:fillStyleLst>
        <a:solidFill>
          <a:schemeClr val="phClr"/>
        </a:solidFill>
        <a:gradFill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</a:gradFill>
        <a:gradFill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</a:gradFill>
      </a:fillStyleLst>
      <a:lnStyleLst>
        <a:ln w="9525">
          <a:solidFill>
            <a:schemeClr val="phClr">
              <a:shade val="95000"/>
              <a:satMod val="105000"/>
            </a:schemeClr>
          </a:solidFill>
          <a:prstDash val="solid"/>
        </a:ln>
        <a:ln w="25400">
          <a:solidFill>
            <a:schemeClr val="phClr"/>
          </a:solidFill>
          <a:prstDash val="solid"/>
        </a:ln>
        <a:ln w="38100">
          <a:solidFill>
            <a:schemeClr val="phClr"/>
          </a:solidFill>
          <a:prstDash val="solid"/>
        </a:ln>
      </a:lnStyleLst>
      <a:effectStyleLst>
        <a:effectStyle>
          <a:effectLst>
            <a:outerShdw>
              <a:srgbClr val="000000">
                <a:alpha val="38000"/>
              </a:srgbClr>
            </a:outerShdw>
          </a:effectLst>
        </a:effectStyle>
        <a:effectStyle>
          <a:effectLst>
            <a:outerShdw>
              <a:srgbClr val="000000">
                <a:alpha val="35000"/>
              </a:srgbClr>
            </a:outerShdw>
          </a:effectLst>
        </a:effectStyle>
        <a:effectStyle>
          <a:effectLst>
            <a:outerShdw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gradFill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</a:gradFill>
        <a:gradFill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9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5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6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F38"/>
  <sheetViews>
    <sheetView topLeftCell="A10" zoomScale="160" zoomScaleNormal="160" workbookViewId="0">
      <selection activeCell="D25" sqref="D25"/>
    </sheetView>
  </sheetViews>
  <sheetFormatPr defaultColWidth="9" defaultRowHeight="12.75"/>
  <cols>
    <col min="1" max="1" width="9.42578125" style="1" customWidth="1"/>
    <col min="2" max="2" width="6.85546875" style="1" bestFit="1" customWidth="1"/>
    <col min="3" max="3" width="9.42578125" style="2" bestFit="1" customWidth="1"/>
    <col min="4" max="4" width="16.140625" style="1" customWidth="1"/>
    <col min="5" max="5" width="9" style="1" bestFit="1" customWidth="1"/>
    <col min="6" max="16384" width="9" style="1"/>
  </cols>
  <sheetData>
    <row r="3" spans="1:6">
      <c r="A3" s="3" t="s">
        <v>0</v>
      </c>
      <c r="B3" s="3" t="s">
        <v>1</v>
      </c>
      <c r="C3" s="423" t="s">
        <v>2</v>
      </c>
    </row>
    <row r="4" spans="1:6">
      <c r="A4" s="5" t="s">
        <v>3</v>
      </c>
      <c r="B4" s="5" t="s">
        <v>4</v>
      </c>
      <c r="C4" s="424"/>
    </row>
    <row r="5" spans="1:6">
      <c r="A5" s="5"/>
      <c r="B5" s="5"/>
      <c r="C5" s="4"/>
    </row>
    <row r="6" spans="1:6">
      <c r="A6" s="6" t="s">
        <v>5</v>
      </c>
      <c r="B6" s="5"/>
      <c r="C6" s="4"/>
      <c r="D6" s="422" t="s">
        <v>998</v>
      </c>
    </row>
    <row r="7" spans="1:6">
      <c r="A7" s="7" t="s">
        <v>6</v>
      </c>
      <c r="B7" s="8" t="s">
        <v>7</v>
      </c>
      <c r="C7" s="9">
        <v>73</v>
      </c>
      <c r="D7" s="422" t="s">
        <v>999</v>
      </c>
    </row>
    <row r="8" spans="1:6">
      <c r="A8" s="6"/>
      <c r="B8" s="8" t="s">
        <v>8</v>
      </c>
      <c r="C8" s="10">
        <f>C7/C14</f>
        <v>30.416666666666668</v>
      </c>
      <c r="D8" s="422" t="s">
        <v>1000</v>
      </c>
    </row>
    <row r="9" spans="1:6" ht="12.75" hidden="1" customHeight="1">
      <c r="A9" s="7" t="s">
        <v>9</v>
      </c>
      <c r="B9" s="8" t="s">
        <v>7</v>
      </c>
      <c r="C9" s="11">
        <f>C10*C15</f>
        <v>736.4</v>
      </c>
      <c r="D9" s="422" t="s">
        <v>1001</v>
      </c>
    </row>
    <row r="10" spans="1:6" ht="13.9" customHeight="1">
      <c r="A10" s="7" t="s">
        <v>10</v>
      </c>
      <c r="B10" s="8" t="s">
        <v>8</v>
      </c>
      <c r="C10" s="10">
        <v>280</v>
      </c>
      <c r="D10" s="422" t="s">
        <v>1000</v>
      </c>
      <c r="F10" s="1">
        <f>C10/365/2*1000</f>
        <v>383.56164383561639</v>
      </c>
    </row>
    <row r="11" spans="1:6" ht="12.75" hidden="1" customHeight="1">
      <c r="A11" s="7" t="s">
        <v>11</v>
      </c>
      <c r="B11" s="8" t="s">
        <v>7</v>
      </c>
      <c r="C11" s="9">
        <f>C12*C16</f>
        <v>23.123999999999999</v>
      </c>
      <c r="D11" s="422" t="s">
        <v>1001</v>
      </c>
    </row>
    <row r="12" spans="1:6">
      <c r="A12" s="7" t="s">
        <v>11</v>
      </c>
      <c r="B12" s="8" t="s">
        <v>8</v>
      </c>
      <c r="C12" s="10">
        <v>12.3</v>
      </c>
      <c r="D12" s="422" t="s">
        <v>1002</v>
      </c>
    </row>
    <row r="13" spans="1:6">
      <c r="A13" s="7" t="s">
        <v>12</v>
      </c>
      <c r="B13" s="12"/>
      <c r="C13" s="12"/>
      <c r="D13" s="422" t="s">
        <v>1003</v>
      </c>
    </row>
    <row r="14" spans="1:6">
      <c r="A14" s="7" t="s">
        <v>13</v>
      </c>
      <c r="B14" s="12" t="s">
        <v>14</v>
      </c>
      <c r="C14" s="13">
        <v>2.4</v>
      </c>
      <c r="D14" s="422" t="s">
        <v>1004</v>
      </c>
    </row>
    <row r="15" spans="1:6">
      <c r="A15" s="7" t="s">
        <v>15</v>
      </c>
      <c r="B15" s="12" t="s">
        <v>14</v>
      </c>
      <c r="C15" s="13">
        <v>2.63</v>
      </c>
      <c r="D15" s="422" t="s">
        <v>1005</v>
      </c>
    </row>
    <row r="16" spans="1:6">
      <c r="A16" s="7" t="s">
        <v>16</v>
      </c>
      <c r="B16" s="12" t="s">
        <v>14</v>
      </c>
      <c r="C16" s="13">
        <v>1.88</v>
      </c>
      <c r="D16" s="422" t="s">
        <v>1006</v>
      </c>
    </row>
    <row r="17" spans="1:6">
      <c r="A17" s="7" t="s">
        <v>17</v>
      </c>
      <c r="B17" s="12"/>
      <c r="C17" s="14"/>
      <c r="D17" s="422" t="s">
        <v>1007</v>
      </c>
      <c r="F17" s="1">
        <f>719300/365/2</f>
        <v>985.34246575342468</v>
      </c>
    </row>
    <row r="18" spans="1:6" ht="12.6" customHeight="1">
      <c r="A18" s="7" t="s">
        <v>13</v>
      </c>
      <c r="B18" s="12"/>
      <c r="C18" s="15">
        <v>12</v>
      </c>
      <c r="D18" s="422" t="s">
        <v>1008</v>
      </c>
    </row>
    <row r="19" spans="1:6">
      <c r="A19" s="7" t="s">
        <v>11</v>
      </c>
      <c r="B19" s="12"/>
      <c r="C19" s="15"/>
      <c r="D19" s="422" t="s">
        <v>1009</v>
      </c>
    </row>
    <row r="20" spans="1:6">
      <c r="A20" s="7" t="s">
        <v>10</v>
      </c>
      <c r="B20" s="12"/>
      <c r="C20" s="16">
        <v>14</v>
      </c>
      <c r="D20" s="422" t="s">
        <v>1010</v>
      </c>
    </row>
    <row r="21" spans="1:6">
      <c r="A21" s="7" t="s">
        <v>18</v>
      </c>
      <c r="B21" s="12"/>
      <c r="C21" s="14"/>
      <c r="D21" s="422" t="s">
        <v>1011</v>
      </c>
    </row>
    <row r="22" spans="1:6">
      <c r="A22" s="7" t="s">
        <v>13</v>
      </c>
      <c r="B22" s="12"/>
      <c r="C22" s="16" t="s">
        <v>19</v>
      </c>
      <c r="D22" s="422" t="s">
        <v>1012</v>
      </c>
    </row>
    <row r="23" spans="1:6">
      <c r="A23" s="7" t="s">
        <v>20</v>
      </c>
      <c r="B23" s="12"/>
      <c r="C23" s="16" t="s">
        <v>19</v>
      </c>
      <c r="D23" s="422" t="s">
        <v>1013</v>
      </c>
    </row>
    <row r="24" spans="1:6">
      <c r="A24" s="7" t="s">
        <v>11</v>
      </c>
      <c r="B24" s="12"/>
      <c r="C24" s="16"/>
      <c r="D24" s="422" t="s">
        <v>1014</v>
      </c>
    </row>
    <row r="25" spans="1:6">
      <c r="A25" s="7" t="s">
        <v>21</v>
      </c>
      <c r="B25" s="12" t="s">
        <v>22</v>
      </c>
      <c r="C25" s="16">
        <v>365</v>
      </c>
      <c r="D25" s="422" t="s">
        <v>1015</v>
      </c>
    </row>
    <row r="26" spans="1:6">
      <c r="A26" s="7" t="s">
        <v>23</v>
      </c>
      <c r="B26" s="12" t="s">
        <v>24</v>
      </c>
      <c r="C26" s="16">
        <v>2</v>
      </c>
      <c r="D26" s="422" t="s">
        <v>1016</v>
      </c>
    </row>
    <row r="27" spans="1:6">
      <c r="A27" s="7" t="s">
        <v>25</v>
      </c>
      <c r="B27" s="12" t="s">
        <v>26</v>
      </c>
      <c r="C27" s="16">
        <v>11</v>
      </c>
      <c r="D27" s="422" t="s">
        <v>1017</v>
      </c>
    </row>
    <row r="28" spans="1:6">
      <c r="A28" s="7" t="s">
        <v>27</v>
      </c>
      <c r="B28" s="12"/>
      <c r="C28" s="12"/>
      <c r="D28" s="422" t="s">
        <v>1018</v>
      </c>
    </row>
    <row r="29" spans="1:6">
      <c r="A29" s="7" t="s">
        <v>28</v>
      </c>
      <c r="B29" s="12" t="s">
        <v>29</v>
      </c>
      <c r="C29" s="16">
        <v>8</v>
      </c>
      <c r="D29" s="422" t="s">
        <v>1019</v>
      </c>
    </row>
    <row r="30" spans="1:6">
      <c r="A30" s="7" t="s">
        <v>30</v>
      </c>
      <c r="B30" s="12" t="s">
        <v>29</v>
      </c>
      <c r="C30" s="16">
        <v>8</v>
      </c>
      <c r="D30" s="422" t="s">
        <v>1020</v>
      </c>
    </row>
    <row r="31" spans="1:6">
      <c r="A31" s="7" t="s">
        <v>31</v>
      </c>
      <c r="B31" s="12"/>
      <c r="C31" s="16"/>
      <c r="D31" s="422" t="s">
        <v>1021</v>
      </c>
    </row>
    <row r="32" spans="1:6">
      <c r="A32" s="7" t="s">
        <v>32</v>
      </c>
      <c r="B32" s="12"/>
      <c r="C32" s="12"/>
      <c r="D32" s="422" t="s">
        <v>1022</v>
      </c>
      <c r="E32" s="17"/>
    </row>
    <row r="33" spans="1:4">
      <c r="A33" s="7" t="s">
        <v>13</v>
      </c>
      <c r="B33" s="12"/>
      <c r="C33" s="16">
        <v>1.38</v>
      </c>
      <c r="D33" s="422" t="s">
        <v>1023</v>
      </c>
    </row>
    <row r="34" spans="1:4">
      <c r="A34" s="7" t="s">
        <v>10</v>
      </c>
      <c r="B34" s="12"/>
      <c r="C34" s="16">
        <v>1.3</v>
      </c>
      <c r="D34" s="422" t="s">
        <v>1024</v>
      </c>
    </row>
    <row r="35" spans="1:4">
      <c r="A35" s="7" t="s">
        <v>33</v>
      </c>
      <c r="B35" s="12"/>
      <c r="C35" s="12">
        <v>1.3</v>
      </c>
      <c r="D35" s="422" t="s">
        <v>1025</v>
      </c>
    </row>
    <row r="36" spans="1:4">
      <c r="A36" s="7"/>
      <c r="B36" s="12"/>
      <c r="C36" s="12"/>
      <c r="D36" s="422" t="s">
        <v>1026</v>
      </c>
    </row>
    <row r="37" spans="1:4">
      <c r="D37" s="422" t="s">
        <v>1027</v>
      </c>
    </row>
    <row r="38" spans="1:4" ht="15.75">
      <c r="A38" s="18"/>
    </row>
  </sheetData>
  <mergeCells count="1">
    <mergeCell ref="C3:C4"/>
  </mergeCells>
  <phoneticPr fontId="78" type="noConversion"/>
  <pageMargins left="0.75" right="0.75" top="1" bottom="1" header="0.5" footer="0.5"/>
  <pageSetup paperSize="9" fitToWidth="0" fitToHeight="0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J109"/>
  <sheetViews>
    <sheetView topLeftCell="A54" workbookViewId="0">
      <selection activeCell="E89" sqref="E89"/>
    </sheetView>
  </sheetViews>
  <sheetFormatPr defaultColWidth="9" defaultRowHeight="15" customHeight="1" outlineLevelRow="1"/>
  <cols>
    <col min="1" max="1" width="62.140625" style="201" customWidth="1"/>
    <col min="2" max="2" width="8.28515625" style="202" customWidth="1"/>
    <col min="3" max="3" width="10.28515625" style="201" customWidth="1"/>
    <col min="4" max="4" width="12.28515625" style="201" customWidth="1"/>
    <col min="5" max="5" width="12" style="201" customWidth="1"/>
    <col min="6" max="6" width="11.28515625" style="201" hidden="1" customWidth="1"/>
    <col min="7" max="7" width="10.85546875" style="201" hidden="1" customWidth="1"/>
    <col min="8" max="9" width="9" style="201" hidden="1" bestFit="1" customWidth="1"/>
    <col min="10" max="10" width="9" style="201" bestFit="1" customWidth="1"/>
    <col min="11" max="16384" width="9" style="201"/>
  </cols>
  <sheetData>
    <row r="1" spans="1:10" ht="12.75">
      <c r="C1" s="532"/>
      <c r="D1" s="533"/>
    </row>
    <row r="2" spans="1:10" s="203" customFormat="1" ht="28.5" customHeight="1">
      <c r="A2" s="204" t="s">
        <v>394</v>
      </c>
      <c r="B2" s="205" t="s">
        <v>395</v>
      </c>
      <c r="C2" s="205" t="s">
        <v>396</v>
      </c>
      <c r="D2" s="205" t="s">
        <v>397</v>
      </c>
      <c r="E2" s="205" t="s">
        <v>396</v>
      </c>
      <c r="F2" s="204" t="s">
        <v>395</v>
      </c>
      <c r="G2" s="205" t="s">
        <v>398</v>
      </c>
      <c r="H2" s="205" t="s">
        <v>399</v>
      </c>
      <c r="I2" s="204"/>
      <c r="J2" s="201" t="s">
        <v>1155</v>
      </c>
    </row>
    <row r="3" spans="1:10" ht="15.75">
      <c r="A3" s="206" t="s">
        <v>400</v>
      </c>
      <c r="B3" s="35" t="s">
        <v>401</v>
      </c>
      <c r="C3" s="207">
        <v>10</v>
      </c>
      <c r="D3" s="207">
        <v>19</v>
      </c>
      <c r="E3" s="207">
        <v>10</v>
      </c>
      <c r="F3" s="33" t="s">
        <v>402</v>
      </c>
      <c r="G3" s="204">
        <v>25</v>
      </c>
      <c r="H3" s="33">
        <v>54</v>
      </c>
      <c r="I3" s="33"/>
      <c r="J3" s="201" t="s">
        <v>1156</v>
      </c>
    </row>
    <row r="4" spans="1:10" ht="15.75">
      <c r="A4" s="206" t="s">
        <v>403</v>
      </c>
      <c r="B4" s="35" t="s">
        <v>401</v>
      </c>
      <c r="C4" s="207">
        <v>12</v>
      </c>
      <c r="D4" s="207">
        <v>26</v>
      </c>
      <c r="E4" s="207">
        <v>12</v>
      </c>
      <c r="F4" s="33" t="s">
        <v>402</v>
      </c>
      <c r="G4" s="33">
        <v>34.200000000000003</v>
      </c>
      <c r="H4" s="33">
        <v>78</v>
      </c>
      <c r="I4" s="33"/>
      <c r="J4" s="201" t="s">
        <v>1157</v>
      </c>
    </row>
    <row r="5" spans="1:10" ht="12.75">
      <c r="A5" s="206" t="s">
        <v>404</v>
      </c>
      <c r="B5" s="35"/>
      <c r="C5" s="208">
        <v>20</v>
      </c>
      <c r="D5" s="208">
        <v>42</v>
      </c>
      <c r="E5" s="208">
        <v>20</v>
      </c>
      <c r="F5" s="33"/>
      <c r="G5" s="33">
        <v>55</v>
      </c>
      <c r="H5" s="33">
        <v>141.1</v>
      </c>
      <c r="I5" s="33"/>
      <c r="J5" s="201" t="s">
        <v>1158</v>
      </c>
    </row>
    <row r="6" spans="1:10" ht="12.75">
      <c r="A6" s="206" t="s">
        <v>405</v>
      </c>
      <c r="B6" s="35" t="s">
        <v>85</v>
      </c>
      <c r="C6" s="207">
        <v>9480</v>
      </c>
      <c r="D6" s="207">
        <v>8090</v>
      </c>
      <c r="E6" s="207">
        <v>9480</v>
      </c>
      <c r="F6" s="33" t="s">
        <v>85</v>
      </c>
      <c r="G6" s="33">
        <v>9355</v>
      </c>
      <c r="H6" s="33">
        <v>11370</v>
      </c>
      <c r="I6" s="33"/>
      <c r="J6" s="201" t="s">
        <v>1159</v>
      </c>
    </row>
    <row r="7" spans="1:10" ht="12.75">
      <c r="A7" s="206" t="s">
        <v>406</v>
      </c>
      <c r="B7" s="35" t="s">
        <v>85</v>
      </c>
      <c r="C7" s="207">
        <v>2550</v>
      </c>
      <c r="D7" s="207">
        <v>4110</v>
      </c>
      <c r="E7" s="207">
        <v>2550</v>
      </c>
      <c r="F7" s="33" t="s">
        <v>85</v>
      </c>
      <c r="G7" s="33">
        <v>5395</v>
      </c>
      <c r="H7" s="33">
        <v>6890</v>
      </c>
      <c r="I7" s="33"/>
      <c r="J7" s="201" t="s">
        <v>1160</v>
      </c>
    </row>
    <row r="8" spans="1:10" ht="12.75">
      <c r="A8" s="206" t="s">
        <v>407</v>
      </c>
      <c r="B8" s="35" t="s">
        <v>85</v>
      </c>
      <c r="C8" s="207">
        <v>3100</v>
      </c>
      <c r="D8" s="207">
        <v>4100</v>
      </c>
      <c r="E8" s="207">
        <v>3100</v>
      </c>
      <c r="F8" s="33" t="s">
        <v>85</v>
      </c>
      <c r="G8" s="33">
        <v>4400</v>
      </c>
      <c r="H8" s="33">
        <v>5850</v>
      </c>
      <c r="I8" s="33"/>
      <c r="J8" s="201" t="s">
        <v>1161</v>
      </c>
    </row>
    <row r="9" spans="1:10" ht="12.75">
      <c r="A9" s="206" t="s">
        <v>408</v>
      </c>
      <c r="B9" s="35" t="s">
        <v>85</v>
      </c>
      <c r="C9" s="207">
        <v>3425</v>
      </c>
      <c r="D9" s="207">
        <v>4390</v>
      </c>
      <c r="E9" s="207">
        <v>3425</v>
      </c>
      <c r="F9" s="33" t="s">
        <v>85</v>
      </c>
      <c r="G9" s="33">
        <v>3600</v>
      </c>
      <c r="H9" s="33">
        <v>4965</v>
      </c>
      <c r="I9" s="33"/>
      <c r="J9" s="201" t="s">
        <v>1162</v>
      </c>
    </row>
    <row r="10" spans="1:10" ht="12.75">
      <c r="A10" s="206" t="s">
        <v>409</v>
      </c>
      <c r="B10" s="35" t="s">
        <v>85</v>
      </c>
      <c r="C10" s="207">
        <v>9300</v>
      </c>
      <c r="D10" s="207">
        <v>10200</v>
      </c>
      <c r="E10" s="207">
        <v>9300</v>
      </c>
      <c r="F10" s="33" t="s">
        <v>85</v>
      </c>
      <c r="G10" s="33">
        <v>8500</v>
      </c>
      <c r="H10" s="33">
        <v>12200</v>
      </c>
      <c r="I10" s="33"/>
      <c r="J10" s="201" t="s">
        <v>1163</v>
      </c>
    </row>
    <row r="11" spans="1:10" ht="12.75">
      <c r="A11" s="206" t="s">
        <v>410</v>
      </c>
      <c r="B11" s="35" t="s">
        <v>85</v>
      </c>
      <c r="C11" s="207"/>
      <c r="D11" s="207"/>
      <c r="E11" s="207"/>
      <c r="F11" s="33" t="s">
        <v>85</v>
      </c>
      <c r="G11" s="33"/>
      <c r="H11" s="33"/>
      <c r="I11" s="33"/>
      <c r="J11" s="201" t="s">
        <v>1164</v>
      </c>
    </row>
    <row r="12" spans="1:10" ht="12.75">
      <c r="A12" s="206" t="s">
        <v>411</v>
      </c>
      <c r="B12" s="209"/>
      <c r="C12" s="210"/>
      <c r="D12" s="210"/>
      <c r="E12" s="210"/>
      <c r="F12" s="33"/>
      <c r="G12" s="33"/>
      <c r="H12" s="33"/>
      <c r="I12" s="33"/>
      <c r="J12" s="201" t="s">
        <v>1165</v>
      </c>
    </row>
    <row r="13" spans="1:10" ht="12.75">
      <c r="A13" s="206" t="s">
        <v>412</v>
      </c>
      <c r="B13" s="35"/>
      <c r="C13" s="210">
        <v>330</v>
      </c>
      <c r="D13" s="210">
        <v>368</v>
      </c>
      <c r="E13" s="210">
        <v>330</v>
      </c>
      <c r="F13" s="33"/>
      <c r="G13" s="33">
        <v>551</v>
      </c>
      <c r="H13" s="33">
        <v>1109</v>
      </c>
      <c r="I13" s="33"/>
      <c r="J13" s="201" t="s">
        <v>1166</v>
      </c>
    </row>
    <row r="14" spans="1:10" ht="12.75">
      <c r="A14" s="206" t="s">
        <v>413</v>
      </c>
      <c r="B14" s="35"/>
      <c r="C14" s="210">
        <v>440</v>
      </c>
      <c r="D14" s="210">
        <v>500</v>
      </c>
      <c r="E14" s="210">
        <v>440</v>
      </c>
      <c r="F14" s="33"/>
      <c r="G14" s="33">
        <v>739</v>
      </c>
      <c r="H14" s="33">
        <v>1487</v>
      </c>
      <c r="I14" s="33"/>
      <c r="J14" s="201" t="s">
        <v>1167</v>
      </c>
    </row>
    <row r="15" spans="1:10" ht="12.75">
      <c r="A15" s="206" t="s">
        <v>414</v>
      </c>
      <c r="B15" s="35"/>
      <c r="C15" s="210" t="s">
        <v>415</v>
      </c>
      <c r="D15" s="211" t="s">
        <v>416</v>
      </c>
      <c r="E15" s="210" t="s">
        <v>415</v>
      </c>
      <c r="F15" s="33"/>
      <c r="G15" s="33" t="s">
        <v>417</v>
      </c>
      <c r="H15" s="33" t="s">
        <v>418</v>
      </c>
      <c r="I15" s="33"/>
      <c r="J15" s="201" t="s">
        <v>1168</v>
      </c>
    </row>
    <row r="16" spans="1:10" ht="12.75">
      <c r="A16" s="206" t="s">
        <v>419</v>
      </c>
      <c r="B16" s="35"/>
      <c r="C16" s="210"/>
      <c r="D16" s="210"/>
      <c r="E16" s="210"/>
      <c r="F16" s="33"/>
      <c r="G16" s="33"/>
      <c r="H16" s="33"/>
      <c r="I16" s="33"/>
      <c r="J16" s="201" t="s">
        <v>1169</v>
      </c>
    </row>
    <row r="17" spans="1:10" ht="12.75">
      <c r="A17" s="206" t="s">
        <v>420</v>
      </c>
      <c r="B17" s="35" t="s">
        <v>92</v>
      </c>
      <c r="C17" s="207">
        <v>40</v>
      </c>
      <c r="D17" s="208">
        <v>51.524999999999999</v>
      </c>
      <c r="E17" s="207">
        <v>40</v>
      </c>
      <c r="F17" s="33" t="s">
        <v>92</v>
      </c>
      <c r="G17" s="33">
        <v>42.8</v>
      </c>
      <c r="H17" s="33">
        <v>105.3</v>
      </c>
      <c r="I17" s="33"/>
      <c r="J17" s="201" t="s">
        <v>1170</v>
      </c>
    </row>
    <row r="18" spans="1:10" ht="12.75">
      <c r="A18" s="206" t="s">
        <v>421</v>
      </c>
      <c r="B18" s="35" t="s">
        <v>344</v>
      </c>
      <c r="C18" s="207">
        <v>15</v>
      </c>
      <c r="D18" s="207">
        <v>25</v>
      </c>
      <c r="E18" s="207">
        <v>15</v>
      </c>
      <c r="F18" s="33" t="s">
        <v>344</v>
      </c>
      <c r="G18" s="33">
        <v>15</v>
      </c>
      <c r="H18" s="33">
        <v>15</v>
      </c>
      <c r="I18" s="33"/>
      <c r="J18" s="201" t="s">
        <v>1171</v>
      </c>
    </row>
    <row r="19" spans="1:10" ht="12.75">
      <c r="A19" s="206" t="s">
        <v>422</v>
      </c>
      <c r="B19" s="35" t="s">
        <v>344</v>
      </c>
      <c r="C19" s="207">
        <v>15</v>
      </c>
      <c r="D19" s="207">
        <v>20</v>
      </c>
      <c r="E19" s="207">
        <v>15</v>
      </c>
      <c r="F19" s="33" t="s">
        <v>344</v>
      </c>
      <c r="G19" s="33">
        <v>15</v>
      </c>
      <c r="H19" s="33">
        <v>15</v>
      </c>
      <c r="I19" s="33"/>
      <c r="J19" s="201" t="s">
        <v>1172</v>
      </c>
    </row>
    <row r="20" spans="1:10" ht="12.75">
      <c r="J20" s="201" t="s">
        <v>1173</v>
      </c>
    </row>
    <row r="21" spans="1:10" ht="12.75">
      <c r="A21" s="536" t="s">
        <v>423</v>
      </c>
      <c r="B21" s="536"/>
      <c r="C21" s="536"/>
      <c r="D21" s="536"/>
      <c r="J21" s="201" t="s">
        <v>1174</v>
      </c>
    </row>
    <row r="22" spans="1:10" s="203" customFormat="1" ht="15" customHeight="1">
      <c r="A22" s="535"/>
      <c r="B22" s="535"/>
      <c r="C22" s="535"/>
      <c r="D22" s="535"/>
      <c r="J22" s="201" t="s">
        <v>1175</v>
      </c>
    </row>
    <row r="23" spans="1:10" s="203" customFormat="1" ht="15" customHeight="1">
      <c r="A23" s="224" t="s">
        <v>353</v>
      </c>
      <c r="B23" s="35" t="s">
        <v>424</v>
      </c>
      <c r="C23" s="529" t="s">
        <v>2</v>
      </c>
      <c r="D23" s="530"/>
      <c r="E23" s="531"/>
      <c r="J23" s="201" t="s">
        <v>1176</v>
      </c>
    </row>
    <row r="24" spans="1:10" s="203" customFormat="1" ht="29.25" customHeight="1">
      <c r="A24" s="534"/>
      <c r="B24" s="35" t="s">
        <v>64</v>
      </c>
      <c r="C24" s="213" t="s">
        <v>425</v>
      </c>
      <c r="D24" s="214" t="str">
        <f>Погрузка!D20</f>
        <v xml:space="preserve"> вскрыша</v>
      </c>
      <c r="E24" s="214" t="s">
        <v>426</v>
      </c>
      <c r="J24" s="201" t="s">
        <v>1177</v>
      </c>
    </row>
    <row r="25" spans="1:10" s="203" customFormat="1" ht="15" customHeight="1">
      <c r="A25" s="224" t="s">
        <v>67</v>
      </c>
      <c r="B25" s="35" t="s">
        <v>92</v>
      </c>
      <c r="C25" s="216">
        <f>'БВР-основ'!L7*1000</f>
        <v>73000</v>
      </c>
      <c r="D25" s="217">
        <f>Погрузка!D21</f>
        <v>736400</v>
      </c>
      <c r="E25" s="217">
        <f>Погрузка!E21</f>
        <v>23124</v>
      </c>
      <c r="J25" s="201" t="s">
        <v>1178</v>
      </c>
    </row>
    <row r="26" spans="1:10" s="203" customFormat="1" ht="15" customHeight="1">
      <c r="A26" s="534"/>
      <c r="B26" s="35" t="s">
        <v>401</v>
      </c>
      <c r="C26" s="216">
        <f>C25/Исходные!C14</f>
        <v>30416.666666666668</v>
      </c>
      <c r="D26" s="216">
        <f>Погрузка!D22</f>
        <v>280000</v>
      </c>
      <c r="E26" s="216">
        <f>Погрузка!E22</f>
        <v>12300</v>
      </c>
      <c r="J26" s="201" t="s">
        <v>1179</v>
      </c>
    </row>
    <row r="27" spans="1:10" s="203" customFormat="1" ht="27" customHeight="1">
      <c r="A27" s="215" t="s">
        <v>427</v>
      </c>
      <c r="B27" s="35"/>
      <c r="C27" s="214" t="str">
        <f>C2</f>
        <v>Grunwald D20</v>
      </c>
      <c r="D27" s="214" t="str">
        <f>D2</f>
        <v>Белаз 7547</v>
      </c>
      <c r="E27" s="214" t="s">
        <v>396</v>
      </c>
      <c r="J27" s="201" t="s">
        <v>1180</v>
      </c>
    </row>
    <row r="28" spans="1:10" s="203" customFormat="1" ht="15" customHeight="1">
      <c r="A28" s="206" t="s">
        <v>428</v>
      </c>
      <c r="B28" s="33" t="s">
        <v>429</v>
      </c>
      <c r="C28" s="218">
        <f>C29*C33*C52</f>
        <v>38.096800656275626</v>
      </c>
      <c r="D28" s="218">
        <f>D29*D33*D52</f>
        <v>89.401688206399925</v>
      </c>
      <c r="E28" s="218">
        <f>E29*E33*E52</f>
        <v>65.241674780915275</v>
      </c>
      <c r="J28" s="201" t="s">
        <v>1181</v>
      </c>
    </row>
    <row r="29" spans="1:10" s="203" customFormat="1" ht="15" customHeight="1">
      <c r="A29" s="206" t="s">
        <v>430</v>
      </c>
      <c r="B29" s="35" t="s">
        <v>92</v>
      </c>
      <c r="C29" s="206">
        <f>C5</f>
        <v>20</v>
      </c>
      <c r="D29" s="206">
        <f>D5</f>
        <v>42</v>
      </c>
      <c r="E29" s="206">
        <v>20</v>
      </c>
      <c r="J29" s="201" t="s">
        <v>1182</v>
      </c>
    </row>
    <row r="30" spans="1:10" s="203" customFormat="1" ht="15" hidden="1" customHeight="1" outlineLevel="1">
      <c r="A30" s="206" t="s">
        <v>431</v>
      </c>
      <c r="B30" s="35" t="s">
        <v>402</v>
      </c>
      <c r="C30" s="219">
        <f>C40*C42*C38</f>
        <v>9.6750000000000007</v>
      </c>
      <c r="D30" s="219">
        <f>D40*D42*D38</f>
        <v>19.8</v>
      </c>
      <c r="E30" s="219">
        <f>E40*E42*E38</f>
        <v>11.88</v>
      </c>
      <c r="J30" s="201" t="s">
        <v>1183</v>
      </c>
    </row>
    <row r="31" spans="1:10" s="203" customFormat="1" ht="15" hidden="1" customHeight="1" outlineLevel="1">
      <c r="A31" s="206" t="s">
        <v>432</v>
      </c>
      <c r="B31" s="35"/>
      <c r="C31" s="220">
        <f>C30/C3</f>
        <v>0.96750000000000003</v>
      </c>
      <c r="D31" s="220">
        <f>D30/D3</f>
        <v>1.0421052631578949</v>
      </c>
      <c r="E31" s="220">
        <f>E30/E3</f>
        <v>1.1880000000000002</v>
      </c>
      <c r="J31" s="201" t="s">
        <v>1184</v>
      </c>
    </row>
    <row r="32" spans="1:10" s="203" customFormat="1" ht="15" hidden="1" customHeight="1" outlineLevel="1">
      <c r="A32" s="206" t="s">
        <v>433</v>
      </c>
      <c r="B32" s="35"/>
      <c r="C32" s="220">
        <f>C30/C4</f>
        <v>0.80625000000000002</v>
      </c>
      <c r="D32" s="220">
        <f>D30/D4</f>
        <v>0.76153846153846161</v>
      </c>
      <c r="E32" s="220">
        <f>E30/E4</f>
        <v>0.9900000000000001</v>
      </c>
      <c r="J32" s="201" t="s">
        <v>1185</v>
      </c>
    </row>
    <row r="33" spans="1:10" s="203" customFormat="1" ht="15" customHeight="1" collapsed="1">
      <c r="A33" s="206" t="s">
        <v>434</v>
      </c>
      <c r="B33" s="33" t="s">
        <v>82</v>
      </c>
      <c r="C33" s="221">
        <f>60/C34</f>
        <v>2.2641509433962259</v>
      </c>
      <c r="D33" s="221">
        <f>60/D34</f>
        <v>2.2318660880347179</v>
      </c>
      <c r="E33" s="221">
        <f>60/E34</f>
        <v>3.7974683544303796</v>
      </c>
      <c r="J33" s="201" t="s">
        <v>1186</v>
      </c>
    </row>
    <row r="34" spans="1:10" s="203" customFormat="1" ht="15" customHeight="1">
      <c r="A34" s="206" t="s">
        <v>435</v>
      </c>
      <c r="B34" s="35" t="s">
        <v>436</v>
      </c>
      <c r="C34" s="222">
        <f>C35+C44+C48+C50+C51</f>
        <v>26.500000000000004</v>
      </c>
      <c r="D34" s="222">
        <f>D35+D44+D48+D50+D51</f>
        <v>26.883333333333333</v>
      </c>
      <c r="E34" s="222">
        <f>E35+E44+E48+E50+E51</f>
        <v>15.8</v>
      </c>
      <c r="J34" s="201" t="s">
        <v>1187</v>
      </c>
    </row>
    <row r="35" spans="1:10" s="203" customFormat="1" ht="15" customHeight="1">
      <c r="A35" s="206" t="s">
        <v>437</v>
      </c>
      <c r="B35" s="35" t="s">
        <v>436</v>
      </c>
      <c r="C35" s="222">
        <f>C38*C36/60</f>
        <v>3</v>
      </c>
      <c r="D35" s="222">
        <f>D38*D36/60</f>
        <v>5.333333333333333</v>
      </c>
      <c r="E35" s="222">
        <f>E38*E36/60</f>
        <v>3.3</v>
      </c>
      <c r="J35" s="201" t="s">
        <v>1188</v>
      </c>
    </row>
    <row r="36" spans="1:10" s="203" customFormat="1" ht="15" customHeight="1">
      <c r="A36" s="206" t="s">
        <v>438</v>
      </c>
      <c r="B36" s="35" t="s">
        <v>344</v>
      </c>
      <c r="C36" s="222">
        <f>Погрузка!C28</f>
        <v>36</v>
      </c>
      <c r="D36" s="222">
        <f>Погрузка!D28</f>
        <v>32</v>
      </c>
      <c r="E36" s="222">
        <f>Погрузка!E28</f>
        <v>33</v>
      </c>
      <c r="J36" s="201" t="s">
        <v>1189</v>
      </c>
    </row>
    <row r="37" spans="1:10" s="203" customFormat="1" ht="15" customHeight="1">
      <c r="A37" s="206" t="s">
        <v>439</v>
      </c>
      <c r="B37" s="35" t="s">
        <v>146</v>
      </c>
      <c r="C37" s="220">
        <f>C29/(C39*C40*C41)</f>
        <v>5.9431524547803614</v>
      </c>
      <c r="D37" s="220">
        <f>D29/(D39*D40*D41)</f>
        <v>10.485078926143565</v>
      </c>
      <c r="E37" s="220">
        <f>E29/(E39*E40*E41)</f>
        <v>6.984741027294219</v>
      </c>
      <c r="J37" s="201" t="s">
        <v>1190</v>
      </c>
    </row>
    <row r="38" spans="1:10" s="203" customFormat="1" ht="15" customHeight="1">
      <c r="A38" s="206" t="s">
        <v>440</v>
      </c>
      <c r="B38" s="35" t="s">
        <v>146</v>
      </c>
      <c r="C38" s="222">
        <f>FLOOR(C37, 1)</f>
        <v>5</v>
      </c>
      <c r="D38" s="222">
        <f>FLOOR(D37, 1)</f>
        <v>10</v>
      </c>
      <c r="E38" s="222">
        <f>FLOOR(E37, 1)</f>
        <v>6</v>
      </c>
      <c r="J38" s="201" t="s">
        <v>1191</v>
      </c>
    </row>
    <row r="39" spans="1:10" s="203" customFormat="1" ht="15" customHeight="1">
      <c r="A39" s="206" t="s">
        <v>441</v>
      </c>
      <c r="B39" s="35" t="s">
        <v>442</v>
      </c>
      <c r="C39" s="220">
        <f>Исходные!C14</f>
        <v>2.4</v>
      </c>
      <c r="D39" s="220">
        <f>Исходные!$C$15</f>
        <v>2.63</v>
      </c>
      <c r="E39" s="220">
        <f>Исходные!C16</f>
        <v>1.88</v>
      </c>
      <c r="J39" s="201" t="s">
        <v>1192</v>
      </c>
    </row>
    <row r="40" spans="1:10" s="203" customFormat="1" ht="15" customHeight="1">
      <c r="A40" s="206" t="s">
        <v>443</v>
      </c>
      <c r="B40" s="35" t="s">
        <v>402</v>
      </c>
      <c r="C40" s="220">
        <f>Погрузка!C26</f>
        <v>2.15</v>
      </c>
      <c r="D40" s="222">
        <f>Погрузка!D26</f>
        <v>2.2000000000000002</v>
      </c>
      <c r="E40" s="222">
        <f>Погрузка!E5</f>
        <v>2.2000000000000002</v>
      </c>
      <c r="J40" s="201" t="s">
        <v>1193</v>
      </c>
    </row>
    <row r="41" spans="1:10" s="203" customFormat="1" ht="15" customHeight="1">
      <c r="A41" s="206" t="s">
        <v>444</v>
      </c>
      <c r="B41" s="35" t="s">
        <v>367</v>
      </c>
      <c r="C41" s="220">
        <f>C42/C43</f>
        <v>0.65217391304347838</v>
      </c>
      <c r="D41" s="220">
        <f>D42/D43</f>
        <v>0.69230769230769229</v>
      </c>
      <c r="E41" s="220">
        <f>E42/E43</f>
        <v>0.69230769230769229</v>
      </c>
      <c r="J41" s="201" t="s">
        <v>1194</v>
      </c>
    </row>
    <row r="42" spans="1:10" s="203" customFormat="1" ht="15" customHeight="1">
      <c r="A42" s="206" t="s">
        <v>445</v>
      </c>
      <c r="B42" s="537" t="s">
        <v>367</v>
      </c>
      <c r="C42" s="538">
        <f>Погрузка!C30</f>
        <v>0.9</v>
      </c>
      <c r="D42" s="538">
        <f>Погрузка!D30</f>
        <v>0.9</v>
      </c>
      <c r="E42" s="538">
        <f>Погрузка!E30</f>
        <v>0.9</v>
      </c>
      <c r="J42" s="201" t="s">
        <v>1195</v>
      </c>
    </row>
    <row r="43" spans="1:10" s="203" customFormat="1" ht="15" customHeight="1">
      <c r="A43" s="206" t="s">
        <v>446</v>
      </c>
      <c r="B43" s="35" t="s">
        <v>367</v>
      </c>
      <c r="C43" s="206">
        <f>Погрузка!C31</f>
        <v>1.38</v>
      </c>
      <c r="D43" s="206">
        <f>Погрузка!D31</f>
        <v>1.3</v>
      </c>
      <c r="E43" s="206">
        <f>Погрузка!E31</f>
        <v>1.3</v>
      </c>
      <c r="J43" s="201" t="s">
        <v>1196</v>
      </c>
    </row>
    <row r="44" spans="1:10" s="203" customFormat="1" ht="15" customHeight="1">
      <c r="A44" s="206" t="s">
        <v>447</v>
      </c>
      <c r="B44" s="35" t="s">
        <v>436</v>
      </c>
      <c r="C44" s="222">
        <f>C45*C46/C47*60</f>
        <v>13.200000000000001</v>
      </c>
      <c r="D44" s="222">
        <f>D45*D46/D47*60</f>
        <v>11.88</v>
      </c>
      <c r="E44" s="222">
        <f>E45*E46/E47*60</f>
        <v>6.6000000000000005</v>
      </c>
      <c r="J44" s="201" t="s">
        <v>1197</v>
      </c>
    </row>
    <row r="45" spans="1:10" s="203" customFormat="1" ht="15" customHeight="1">
      <c r="A45" s="206" t="s">
        <v>448</v>
      </c>
      <c r="B45" s="35" t="s">
        <v>449</v>
      </c>
      <c r="C45" s="222">
        <v>2</v>
      </c>
      <c r="D45" s="222">
        <v>1.8</v>
      </c>
      <c r="E45" s="222">
        <v>1</v>
      </c>
      <c r="J45" s="201" t="s">
        <v>1198</v>
      </c>
    </row>
    <row r="46" spans="1:10" s="203" customFormat="1" ht="15" customHeight="1">
      <c r="A46" s="206" t="s">
        <v>450</v>
      </c>
      <c r="B46" s="35" t="s">
        <v>367</v>
      </c>
      <c r="C46" s="206">
        <v>1.1000000000000001</v>
      </c>
      <c r="D46" s="206">
        <v>1.1000000000000001</v>
      </c>
      <c r="E46" s="206">
        <v>1.1000000000000001</v>
      </c>
      <c r="J46" s="201" t="s">
        <v>1199</v>
      </c>
    </row>
    <row r="47" spans="1:10" s="203" customFormat="1" ht="15" customHeight="1">
      <c r="A47" s="206" t="s">
        <v>451</v>
      </c>
      <c r="B47" s="35" t="s">
        <v>452</v>
      </c>
      <c r="C47" s="206">
        <v>10</v>
      </c>
      <c r="D47" s="206">
        <v>10</v>
      </c>
      <c r="E47" s="206">
        <v>10</v>
      </c>
      <c r="J47" s="201" t="s">
        <v>1200</v>
      </c>
    </row>
    <row r="48" spans="1:10" s="203" customFormat="1" ht="15" customHeight="1">
      <c r="A48" s="206" t="s">
        <v>453</v>
      </c>
      <c r="B48" s="35" t="s">
        <v>436</v>
      </c>
      <c r="C48" s="222">
        <f>C45*C46/C49*60</f>
        <v>8.8000000000000007</v>
      </c>
      <c r="D48" s="222">
        <f>D45*D46/D49*60</f>
        <v>7.92</v>
      </c>
      <c r="E48" s="222">
        <f>E45*E46/E49*60</f>
        <v>4.4000000000000004</v>
      </c>
      <c r="J48" s="201" t="s">
        <v>1201</v>
      </c>
    </row>
    <row r="49" spans="1:10" s="203" customFormat="1" ht="15" customHeight="1">
      <c r="A49" s="206" t="s">
        <v>454</v>
      </c>
      <c r="B49" s="35" t="s">
        <v>452</v>
      </c>
      <c r="C49" s="206">
        <v>15</v>
      </c>
      <c r="D49" s="206">
        <v>15</v>
      </c>
      <c r="E49" s="206">
        <v>15</v>
      </c>
      <c r="J49" s="201" t="s">
        <v>1202</v>
      </c>
    </row>
    <row r="50" spans="1:10" s="203" customFormat="1" ht="15" customHeight="1">
      <c r="A50" s="206" t="s">
        <v>455</v>
      </c>
      <c r="B50" s="35" t="s">
        <v>436</v>
      </c>
      <c r="C50" s="206">
        <v>1</v>
      </c>
      <c r="D50" s="206">
        <v>1</v>
      </c>
      <c r="E50" s="206">
        <v>1</v>
      </c>
      <c r="J50" s="201" t="s">
        <v>1203</v>
      </c>
    </row>
    <row r="51" spans="1:10" s="203" customFormat="1" ht="15" customHeight="1">
      <c r="A51" s="206" t="s">
        <v>456</v>
      </c>
      <c r="B51" s="35" t="s">
        <v>436</v>
      </c>
      <c r="C51" s="206">
        <f>(C18+C19)/60</f>
        <v>0.5</v>
      </c>
      <c r="D51" s="206">
        <f>(D18+D19)/60</f>
        <v>0.75</v>
      </c>
      <c r="E51" s="206">
        <f>(E18+E19)/60</f>
        <v>0.5</v>
      </c>
      <c r="J51" s="201" t="s">
        <v>1204</v>
      </c>
    </row>
    <row r="52" spans="1:10" s="203" customFormat="1" ht="15" customHeight="1">
      <c r="A52" s="206" t="s">
        <v>457</v>
      </c>
      <c r="B52" s="35"/>
      <c r="C52" s="220">
        <f>C53/C29</f>
        <v>0.84130434782608687</v>
      </c>
      <c r="D52" s="220">
        <f>D53/D29</f>
        <v>0.95373626373626375</v>
      </c>
      <c r="E52" s="220">
        <f>E53/E29</f>
        <v>0.85901538461538463</v>
      </c>
      <c r="J52" s="201" t="s">
        <v>1205</v>
      </c>
    </row>
    <row r="53" spans="1:10" ht="15" customHeight="1">
      <c r="A53" s="206" t="s">
        <v>458</v>
      </c>
      <c r="B53" s="35" t="s">
        <v>92</v>
      </c>
      <c r="C53" s="222">
        <f>C40*C39*C41*C38</f>
        <v>16.826086956521738</v>
      </c>
      <c r="D53" s="222">
        <f>D40*D39*D41*D38</f>
        <v>40.056923076923077</v>
      </c>
      <c r="E53" s="222">
        <f>E40*E39*E41*E38</f>
        <v>17.180307692307693</v>
      </c>
      <c r="F53" s="223"/>
      <c r="J53" s="201" t="s">
        <v>1206</v>
      </c>
    </row>
    <row r="54" spans="1:10" ht="14.25">
      <c r="A54" s="224" t="s">
        <v>459</v>
      </c>
      <c r="B54" s="35" t="s">
        <v>92</v>
      </c>
      <c r="C54" s="225">
        <f>C28*C55*C56</f>
        <v>406.49286300246092</v>
      </c>
      <c r="D54" s="225">
        <f>D28*D55*D56</f>
        <v>953.91601316228719</v>
      </c>
      <c r="E54" s="225">
        <f>E28*E55*E56</f>
        <v>581.30332229795522</v>
      </c>
      <c r="J54" s="201" t="s">
        <v>1207</v>
      </c>
    </row>
    <row r="55" spans="1:10" ht="14.25">
      <c r="A55" s="206" t="s">
        <v>460</v>
      </c>
      <c r="B55" s="35" t="s">
        <v>26</v>
      </c>
      <c r="C55" s="226">
        <f>Исходные!$C$27</f>
        <v>11</v>
      </c>
      <c r="D55" s="226">
        <f>Исходные!$C$27</f>
        <v>11</v>
      </c>
      <c r="E55" s="226">
        <f>Исходные!$C$27</f>
        <v>11</v>
      </c>
      <c r="J55" s="201" t="s">
        <v>1208</v>
      </c>
    </row>
    <row r="56" spans="1:10" ht="14.25">
      <c r="A56" s="206" t="s">
        <v>461</v>
      </c>
      <c r="B56" s="35" t="s">
        <v>367</v>
      </c>
      <c r="C56" s="206">
        <v>0.97</v>
      </c>
      <c r="D56" s="206">
        <v>0.97</v>
      </c>
      <c r="E56" s="206">
        <v>0.81</v>
      </c>
      <c r="J56" s="201" t="s">
        <v>1209</v>
      </c>
    </row>
    <row r="57" spans="1:10" ht="14.25">
      <c r="A57" s="224" t="s">
        <v>462</v>
      </c>
      <c r="B57" s="33" t="s">
        <v>92</v>
      </c>
      <c r="C57" s="227">
        <f>C54*C58*C59*C60</f>
        <v>267065.81099261687</v>
      </c>
      <c r="D57" s="227">
        <f>D54*D58*D59*D60</f>
        <v>626722.82064762269</v>
      </c>
      <c r="E57" s="227">
        <f>E54*E58*E59*E60</f>
        <v>381916.28274975659</v>
      </c>
      <c r="G57" s="201">
        <f>D57/D39</f>
        <v>238297.65043635844</v>
      </c>
      <c r="J57" s="201" t="s">
        <v>1210</v>
      </c>
    </row>
    <row r="58" spans="1:10" ht="14.25">
      <c r="A58" s="224" t="s">
        <v>463</v>
      </c>
      <c r="B58" s="33"/>
      <c r="C58" s="206">
        <v>2</v>
      </c>
      <c r="D58" s="206">
        <v>2</v>
      </c>
      <c r="E58" s="206">
        <v>2</v>
      </c>
      <c r="J58" s="201" t="s">
        <v>1211</v>
      </c>
    </row>
    <row r="59" spans="1:10" ht="14.25">
      <c r="A59" s="224" t="s">
        <v>464</v>
      </c>
      <c r="B59" s="33"/>
      <c r="C59" s="206">
        <f>Исходные!C25</f>
        <v>365</v>
      </c>
      <c r="D59" s="206">
        <f>Исходные!C25</f>
        <v>365</v>
      </c>
      <c r="E59" s="206">
        <f>Исходные!C25</f>
        <v>365</v>
      </c>
      <c r="J59" s="201" t="s">
        <v>1212</v>
      </c>
    </row>
    <row r="60" spans="1:10" ht="14.25">
      <c r="A60" s="224" t="s">
        <v>465</v>
      </c>
      <c r="B60" s="33" t="s">
        <v>367</v>
      </c>
      <c r="C60" s="206">
        <v>0.9</v>
      </c>
      <c r="D60" s="206">
        <v>0.9</v>
      </c>
      <c r="E60" s="206">
        <v>0.9</v>
      </c>
      <c r="J60" s="201" t="s">
        <v>1213</v>
      </c>
    </row>
    <row r="61" spans="1:10" ht="14.25">
      <c r="A61" s="224" t="s">
        <v>466</v>
      </c>
      <c r="B61" s="33" t="s">
        <v>385</v>
      </c>
      <c r="C61" s="220">
        <f>C63*C64/(C54*C58)+1</f>
        <v>1.2706074571334702</v>
      </c>
      <c r="D61" s="220">
        <f>D63*D64/(D54*D58)+1</f>
        <v>2.1632510832247216</v>
      </c>
      <c r="E61" s="220">
        <f>E63*E64/(E54*E58)</f>
        <v>5.9941827657031446E-2</v>
      </c>
      <c r="J61" s="201" t="s">
        <v>1214</v>
      </c>
    </row>
    <row r="62" spans="1:10" ht="14.25">
      <c r="A62" s="206" t="s">
        <v>467</v>
      </c>
      <c r="B62" s="35" t="s">
        <v>385</v>
      </c>
      <c r="C62" s="228">
        <f>CEILING(C61, 1)</f>
        <v>2</v>
      </c>
      <c r="D62" s="228">
        <f>CEILING(D61, 1)</f>
        <v>3</v>
      </c>
      <c r="E62" s="228">
        <f>CEILING(E61, 1)</f>
        <v>1</v>
      </c>
      <c r="J62" s="201" t="s">
        <v>1215</v>
      </c>
    </row>
    <row r="63" spans="1:10" ht="14.25">
      <c r="A63" s="224" t="s">
        <v>468</v>
      </c>
      <c r="B63" s="33" t="s">
        <v>92</v>
      </c>
      <c r="C63" s="225">
        <f>C25/C59</f>
        <v>200</v>
      </c>
      <c r="D63" s="225">
        <f>D25/D59</f>
        <v>2017.5342465753424</v>
      </c>
      <c r="E63" s="220">
        <f>E25/E59</f>
        <v>63.353424657534248</v>
      </c>
      <c r="G63" s="229">
        <f>D63+E63</f>
        <v>2080.8876712328765</v>
      </c>
      <c r="H63" s="201">
        <f>G63/Исходные!C15</f>
        <v>791.21204229386944</v>
      </c>
      <c r="I63" s="201">
        <f>H63/2</f>
        <v>395.60602114693472</v>
      </c>
      <c r="J63" s="201" t="s">
        <v>1216</v>
      </c>
    </row>
    <row r="64" spans="1:10" ht="14.25">
      <c r="A64" s="224" t="s">
        <v>469</v>
      </c>
      <c r="B64" s="35" t="s">
        <v>367</v>
      </c>
      <c r="C64" s="206">
        <v>1.1000000000000001</v>
      </c>
      <c r="D64" s="206">
        <v>1.1000000000000001</v>
      </c>
      <c r="E64" s="206">
        <v>1.1000000000000001</v>
      </c>
      <c r="J64" s="201" t="s">
        <v>1217</v>
      </c>
    </row>
    <row r="65" spans="1:10" ht="14.25">
      <c r="A65" s="206" t="s">
        <v>470</v>
      </c>
      <c r="B65" s="35" t="s">
        <v>385</v>
      </c>
      <c r="C65" s="220">
        <f>C61/C60</f>
        <v>1.4117860634816335</v>
      </c>
      <c r="D65" s="222">
        <f>D61/D60</f>
        <v>2.4036123146941351</v>
      </c>
      <c r="E65" s="230">
        <f>E61/E60</f>
        <v>6.6602030730034942E-2</v>
      </c>
      <c r="J65" s="201" t="s">
        <v>1218</v>
      </c>
    </row>
    <row r="66" spans="1:10" ht="12.75">
      <c r="A66" s="206" t="s">
        <v>471</v>
      </c>
      <c r="B66" s="35" t="s">
        <v>385</v>
      </c>
      <c r="C66" s="228">
        <f>CEILING(C65, 1)</f>
        <v>2</v>
      </c>
      <c r="D66" s="228">
        <f>CEILING(D65, 1)</f>
        <v>3</v>
      </c>
      <c r="E66" s="228">
        <f>CEILING(E65, 1)</f>
        <v>1</v>
      </c>
      <c r="J66" s="201" t="s">
        <v>1219</v>
      </c>
    </row>
    <row r="67" spans="1:10" ht="12.75">
      <c r="A67" s="206" t="s">
        <v>472</v>
      </c>
      <c r="B67" s="35" t="s">
        <v>385</v>
      </c>
      <c r="C67" s="220">
        <v>1.48</v>
      </c>
      <c r="D67" s="220">
        <v>2.4500000000000002</v>
      </c>
      <c r="E67" s="220">
        <v>0.4</v>
      </c>
      <c r="J67" s="201" t="s">
        <v>1220</v>
      </c>
    </row>
    <row r="68" spans="1:10" ht="12.75">
      <c r="C68" s="231"/>
      <c r="J68" s="201" t="s">
        <v>1221</v>
      </c>
    </row>
    <row r="69" spans="1:10" ht="15" hidden="1" customHeight="1">
      <c r="C69" s="223"/>
      <c r="J69" s="201" t="s">
        <v>1222</v>
      </c>
    </row>
    <row r="70" spans="1:10" ht="15" hidden="1" customHeight="1" outlineLevel="1">
      <c r="A70" s="232" t="s">
        <v>473</v>
      </c>
      <c r="B70" s="233" t="s">
        <v>146</v>
      </c>
      <c r="C70" s="234">
        <f>C25/C53/C62</f>
        <v>2169.2506459948322</v>
      </c>
      <c r="D70" s="235">
        <f>D25/D53/D62</f>
        <v>6127.9461279461284</v>
      </c>
      <c r="E70" s="235">
        <f>E25/E53/E62</f>
        <v>1345.9595959595958</v>
      </c>
      <c r="F70" s="236"/>
      <c r="J70" s="201" t="s">
        <v>1223</v>
      </c>
    </row>
    <row r="71" spans="1:10" ht="15" hidden="1" customHeight="1" outlineLevel="1">
      <c r="A71" s="237" t="s">
        <v>474</v>
      </c>
      <c r="B71" s="238" t="s">
        <v>449</v>
      </c>
      <c r="C71" s="239">
        <f>1.05*C70*2*C45</f>
        <v>9110.8527131782957</v>
      </c>
      <c r="D71" s="240">
        <f>1.05*D70*2*D45</f>
        <v>23163.636363636364</v>
      </c>
      <c r="E71" s="240">
        <f>1.05*E70*2*E45</f>
        <v>2826.5151515151515</v>
      </c>
      <c r="J71" s="201" t="s">
        <v>1224</v>
      </c>
    </row>
    <row r="72" spans="1:10" ht="15" hidden="1" customHeight="1" outlineLevel="1">
      <c r="A72" s="237" t="s">
        <v>475</v>
      </c>
      <c r="B72" s="238" t="s">
        <v>449</v>
      </c>
      <c r="C72" s="239">
        <f>C71*C62</f>
        <v>18221.705426356591</v>
      </c>
      <c r="D72" s="240">
        <f>D71*D62</f>
        <v>69490.909090909088</v>
      </c>
      <c r="E72" s="240">
        <f>E71*E62</f>
        <v>2826.5151515151515</v>
      </c>
      <c r="F72" s="236"/>
      <c r="J72" s="201" t="s">
        <v>1225</v>
      </c>
    </row>
    <row r="73" spans="1:10" ht="15" hidden="1" customHeight="1" outlineLevel="1">
      <c r="A73" s="237" t="s">
        <v>321</v>
      </c>
      <c r="B73" s="238" t="s">
        <v>476</v>
      </c>
      <c r="C73" s="241">
        <v>52.3</v>
      </c>
      <c r="D73" s="242">
        <v>132.5</v>
      </c>
      <c r="E73" s="243">
        <v>132.5</v>
      </c>
      <c r="F73" s="236"/>
      <c r="J73" s="201" t="s">
        <v>1226</v>
      </c>
    </row>
    <row r="74" spans="1:10" ht="15" hidden="1" customHeight="1" outlineLevel="1">
      <c r="A74" s="237" t="s">
        <v>327</v>
      </c>
      <c r="B74" s="238" t="s">
        <v>92</v>
      </c>
      <c r="C74" s="244">
        <f>C73*C72/1000/100</f>
        <v>9.5299519379844977</v>
      </c>
      <c r="D74" s="245">
        <f>D73*D72/1000/100</f>
        <v>92.075454545454562</v>
      </c>
      <c r="E74" s="245">
        <f>E73*E72/1000/100</f>
        <v>3.7451325757575757</v>
      </c>
      <c r="F74" s="236"/>
      <c r="J74" s="201" t="s">
        <v>1227</v>
      </c>
    </row>
    <row r="75" spans="1:10" ht="15" hidden="1" customHeight="1" outlineLevel="1">
      <c r="A75" s="237" t="s">
        <v>328</v>
      </c>
      <c r="B75" s="238" t="s">
        <v>70</v>
      </c>
      <c r="C75" s="246">
        <v>0.1</v>
      </c>
      <c r="D75" s="247">
        <f>C75</f>
        <v>0.1</v>
      </c>
      <c r="F75" s="236"/>
      <c r="J75" s="201" t="s">
        <v>1228</v>
      </c>
    </row>
    <row r="76" spans="1:10" ht="15" hidden="1" customHeight="1" outlineLevel="1">
      <c r="A76" s="237" t="s">
        <v>329</v>
      </c>
      <c r="B76" s="238" t="s">
        <v>92</v>
      </c>
      <c r="C76" s="248">
        <f>C74*C75</f>
        <v>0.95299519379844977</v>
      </c>
      <c r="D76" s="249">
        <f>D74*D75</f>
        <v>9.2075454545454569</v>
      </c>
      <c r="F76" s="236"/>
      <c r="J76" s="201" t="s">
        <v>1229</v>
      </c>
    </row>
    <row r="77" spans="1:10" ht="15" hidden="1" customHeight="1" outlineLevel="1">
      <c r="A77" s="250" t="s">
        <v>393</v>
      </c>
      <c r="B77" s="251" t="s">
        <v>92</v>
      </c>
      <c r="C77" s="252">
        <f>C74+C76</f>
        <v>10.482947131782947</v>
      </c>
      <c r="D77" s="253">
        <f>D74+D76</f>
        <v>101.28300000000002</v>
      </c>
      <c r="F77" s="236"/>
      <c r="J77" s="201" t="s">
        <v>1230</v>
      </c>
    </row>
    <row r="78" spans="1:10" ht="12.75" collapsed="1">
      <c r="A78" s="1"/>
      <c r="B78" s="2"/>
      <c r="C78" s="254"/>
      <c r="D78" s="254"/>
      <c r="F78" s="236"/>
      <c r="J78" s="201" t="s">
        <v>1231</v>
      </c>
    </row>
    <row r="79" spans="1:10" ht="12.75">
      <c r="A79" s="255" t="s">
        <v>477</v>
      </c>
      <c r="B79" s="256" t="s">
        <v>478</v>
      </c>
      <c r="C79" s="257">
        <v>43.408999999999999</v>
      </c>
      <c r="D79" s="258">
        <v>109.97499999999999</v>
      </c>
      <c r="E79" s="258">
        <v>109.97499999999999</v>
      </c>
      <c r="F79" s="236"/>
      <c r="J79" s="201" t="s">
        <v>1232</v>
      </c>
    </row>
    <row r="80" spans="1:10" ht="12.75">
      <c r="A80" s="259" t="s">
        <v>479</v>
      </c>
      <c r="B80" s="12" t="s">
        <v>480</v>
      </c>
      <c r="C80" s="43">
        <f>C84*C81</f>
        <v>43.408999999999999</v>
      </c>
      <c r="D80" s="260">
        <f>C84*D81</f>
        <v>109.97499999999999</v>
      </c>
      <c r="E80" s="260">
        <f>D84*E81</f>
        <v>109.97499999999999</v>
      </c>
      <c r="H80" s="261"/>
      <c r="J80" s="201" t="s">
        <v>1233</v>
      </c>
    </row>
    <row r="81" spans="1:10" ht="12.75" customHeight="1">
      <c r="A81" s="527"/>
      <c r="B81" s="12" t="s">
        <v>320</v>
      </c>
      <c r="C81" s="7">
        <v>52.3</v>
      </c>
      <c r="D81" s="262">
        <v>132.5</v>
      </c>
      <c r="E81" s="262">
        <v>132.5</v>
      </c>
      <c r="J81" s="201" t="s">
        <v>1234</v>
      </c>
    </row>
    <row r="82" spans="1:10" ht="15" hidden="1" customHeight="1">
      <c r="A82" s="528"/>
      <c r="B82" s="263" t="s">
        <v>320</v>
      </c>
      <c r="C82" s="263" t="s">
        <v>481</v>
      </c>
      <c r="D82" s="264" t="s">
        <v>482</v>
      </c>
      <c r="J82" s="201" t="s">
        <v>1235</v>
      </c>
    </row>
    <row r="83" spans="1:10" ht="15" hidden="1" customHeight="1">
      <c r="A83" s="265" t="s">
        <v>391</v>
      </c>
      <c r="B83" s="263"/>
      <c r="C83" s="263" t="s">
        <v>483</v>
      </c>
      <c r="D83" s="264" t="s">
        <v>484</v>
      </c>
      <c r="J83" s="201" t="s">
        <v>1236</v>
      </c>
    </row>
    <row r="84" spans="1:10" ht="12.75">
      <c r="A84" s="266" t="s">
        <v>324</v>
      </c>
      <c r="B84" s="267" t="s">
        <v>325</v>
      </c>
      <c r="C84" s="268">
        <v>0.83</v>
      </c>
      <c r="D84" s="268">
        <v>0.83</v>
      </c>
      <c r="E84" s="268">
        <v>0.83</v>
      </c>
      <c r="F84" s="268">
        <v>0.83</v>
      </c>
      <c r="G84" s="268">
        <v>0.83</v>
      </c>
      <c r="H84" s="268">
        <v>0.83</v>
      </c>
      <c r="I84" s="268">
        <v>0.83</v>
      </c>
      <c r="J84" s="201" t="s">
        <v>1237</v>
      </c>
    </row>
    <row r="85" spans="1:10" ht="12.75">
      <c r="A85" s="259" t="s">
        <v>485</v>
      </c>
      <c r="B85" s="12" t="s">
        <v>26</v>
      </c>
      <c r="C85" s="269">
        <f>C59*C58*C55*C61</f>
        <v>10202.977880781766</v>
      </c>
      <c r="D85" s="270">
        <f>D59*D58*D55*D61</f>
        <v>17370.906198294513</v>
      </c>
      <c r="E85" s="270">
        <f>E59*E58*E55*E61</f>
        <v>481.33287608596254</v>
      </c>
      <c r="J85" s="201" t="s">
        <v>1238</v>
      </c>
    </row>
    <row r="86" spans="1:10" ht="12.75">
      <c r="A86" s="259" t="s">
        <v>327</v>
      </c>
      <c r="B86" s="35" t="s">
        <v>92</v>
      </c>
      <c r="C86" s="271">
        <f>C79*C85/1000</f>
        <v>442.90106682685564</v>
      </c>
      <c r="D86" s="272">
        <f>D79*D85/1000</f>
        <v>1910.365409157439</v>
      </c>
      <c r="E86" s="272">
        <f>E79*E85/1000</f>
        <v>52.93458304755373</v>
      </c>
      <c r="F86" s="236"/>
      <c r="J86" s="201" t="s">
        <v>1239</v>
      </c>
    </row>
    <row r="87" spans="1:10" ht="12.75">
      <c r="A87" s="259" t="s">
        <v>328</v>
      </c>
      <c r="B87" s="12" t="s">
        <v>70</v>
      </c>
      <c r="C87" s="273">
        <v>0.1</v>
      </c>
      <c r="D87" s="274">
        <f>D75</f>
        <v>0.1</v>
      </c>
      <c r="E87" s="274">
        <v>0.1</v>
      </c>
      <c r="J87" s="201" t="s">
        <v>1240</v>
      </c>
    </row>
    <row r="88" spans="1:10" ht="12.75">
      <c r="A88" s="259" t="s">
        <v>329</v>
      </c>
      <c r="B88" s="12" t="s">
        <v>92</v>
      </c>
      <c r="C88" s="269">
        <f t="shared" ref="C88:I88" si="0">C86*C87</f>
        <v>44.290106682685568</v>
      </c>
      <c r="D88" s="270">
        <f t="shared" si="0"/>
        <v>191.0365409157439</v>
      </c>
      <c r="E88" s="270">
        <f t="shared" si="0"/>
        <v>5.2934583047553732</v>
      </c>
      <c r="F88" s="270">
        <f t="shared" si="0"/>
        <v>0</v>
      </c>
      <c r="G88" s="270">
        <f t="shared" si="0"/>
        <v>0</v>
      </c>
      <c r="H88" s="270">
        <f t="shared" si="0"/>
        <v>0</v>
      </c>
      <c r="I88" s="270">
        <f t="shared" si="0"/>
        <v>0</v>
      </c>
      <c r="J88" s="201" t="s">
        <v>1241</v>
      </c>
    </row>
    <row r="89" spans="1:10" ht="12.75">
      <c r="A89" s="275" t="s">
        <v>393</v>
      </c>
      <c r="B89" s="276" t="s">
        <v>92</v>
      </c>
      <c r="C89" s="277">
        <f>C86+C88</f>
        <v>487.19117350954122</v>
      </c>
      <c r="D89" s="278">
        <f>D86+D88</f>
        <v>2101.4019500731829</v>
      </c>
      <c r="E89" s="278">
        <f>E86+E88</f>
        <v>58.228041352309106</v>
      </c>
      <c r="J89" s="201" t="s">
        <v>1242</v>
      </c>
    </row>
    <row r="90" spans="1:10" ht="12.75"/>
    <row r="91" spans="1:10" ht="12.75">
      <c r="C91" s="236"/>
      <c r="D91" s="236"/>
    </row>
    <row r="92" spans="1:10" ht="12.75">
      <c r="C92" s="212"/>
    </row>
    <row r="93" spans="1:10" ht="12.75">
      <c r="C93" s="279"/>
    </row>
    <row r="94" spans="1:10" ht="12.75"/>
    <row r="95" spans="1:10" ht="12.75">
      <c r="C95" s="279"/>
      <c r="E95" s="280"/>
    </row>
    <row r="96" spans="1:10" ht="12.75">
      <c r="C96" s="279"/>
    </row>
    <row r="97" spans="3:7" ht="12.75">
      <c r="C97" s="279"/>
    </row>
    <row r="98" spans="3:7" ht="12.75">
      <c r="C98" s="279"/>
    </row>
    <row r="99" spans="3:7" ht="12.75"/>
    <row r="100" spans="3:7" ht="12.75">
      <c r="C100" s="202"/>
      <c r="D100" s="202"/>
      <c r="E100" s="202"/>
      <c r="F100" s="202"/>
    </row>
    <row r="101" spans="3:7" ht="12.75">
      <c r="C101" s="202"/>
      <c r="D101" s="202"/>
      <c r="E101" s="202"/>
      <c r="F101" s="202"/>
    </row>
    <row r="102" spans="3:7" ht="12.75">
      <c r="C102" s="202"/>
      <c r="D102" s="202"/>
      <c r="E102" s="202"/>
      <c r="F102" s="202"/>
    </row>
    <row r="103" spans="3:7" ht="12.75">
      <c r="C103" s="202"/>
      <c r="D103" s="202"/>
      <c r="E103" s="202"/>
      <c r="F103" s="202"/>
    </row>
    <row r="104" spans="3:7" ht="12.75">
      <c r="G104" s="281"/>
    </row>
    <row r="105" spans="3:7" ht="12.75"/>
    <row r="106" spans="3:7" ht="12.75"/>
    <row r="107" spans="3:7" ht="12.75">
      <c r="C107" s="202"/>
      <c r="D107" s="202"/>
      <c r="E107" s="202"/>
      <c r="F107" s="202"/>
      <c r="G107" s="203"/>
    </row>
    <row r="108" spans="3:7" ht="12.75"/>
    <row r="109" spans="3:7" ht="12.75"/>
  </sheetData>
  <phoneticPr fontId="78" type="noConversion"/>
  <pageMargins left="0.39370077848434398" right="0.19685038924217199" top="0.98425197601318404" bottom="0.590551137924194" header="0" footer="0"/>
  <pageSetup paperSize="9" scale="92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B54037-E224-4E4D-856B-3D699F9DB2B0}">
  <dimension ref="A1:AO88"/>
  <sheetViews>
    <sheetView topLeftCell="AC16" zoomScale="85" zoomScaleNormal="85" workbookViewId="0">
      <selection activeCell="A43" sqref="A43:AJ43"/>
    </sheetView>
  </sheetViews>
  <sheetFormatPr defaultRowHeight="12.75"/>
  <cols>
    <col min="1" max="1" width="61.5703125" bestFit="1" customWidth="1"/>
    <col min="2" max="2" width="13.5703125" bestFit="1" customWidth="1"/>
    <col min="3" max="3" width="62.140625" bestFit="1" customWidth="1"/>
    <col min="4" max="4" width="2.140625" bestFit="1" customWidth="1"/>
    <col min="5" max="5" width="5" customWidth="1"/>
    <col min="6" max="6" width="3.28515625" bestFit="1" customWidth="1"/>
    <col min="7" max="7" width="40.85546875" bestFit="1" customWidth="1"/>
    <col min="8" max="8" width="2.140625" bestFit="1" customWidth="1"/>
    <col min="9" max="9" width="3.28515625" bestFit="1" customWidth="1"/>
    <col min="10" max="10" width="4" bestFit="1" customWidth="1"/>
    <col min="11" max="11" width="71.7109375" bestFit="1" customWidth="1"/>
    <col min="12" max="12" width="2.140625" bestFit="1" customWidth="1"/>
    <col min="13" max="13" width="3.5703125" bestFit="1" customWidth="1"/>
    <col min="14" max="14" width="3.28515625" bestFit="1" customWidth="1"/>
    <col min="15" max="15" width="15.140625" bestFit="1" customWidth="1"/>
    <col min="16" max="16" width="4.85546875" bestFit="1" customWidth="1"/>
    <col min="17" max="17" width="3" bestFit="1" customWidth="1"/>
    <col min="18" max="18" width="4.42578125" bestFit="1" customWidth="1"/>
    <col min="19" max="19" width="57.42578125" bestFit="1" customWidth="1"/>
    <col min="20" max="20" width="32.42578125" bestFit="1" customWidth="1"/>
    <col min="21" max="22" width="2.140625" bestFit="1" customWidth="1"/>
    <col min="23" max="23" width="3.28515625" bestFit="1" customWidth="1"/>
    <col min="24" max="24" width="40.85546875" bestFit="1" customWidth="1"/>
    <col min="25" max="25" width="2.140625" bestFit="1" customWidth="1"/>
    <col min="26" max="26" width="3.28515625" bestFit="1" customWidth="1"/>
    <col min="27" max="27" width="4" bestFit="1" customWidth="1"/>
    <col min="28" max="28" width="71.7109375" bestFit="1" customWidth="1"/>
    <col min="29" max="30" width="2.140625" bestFit="1" customWidth="1"/>
    <col min="31" max="31" width="3.28515625" bestFit="1" customWidth="1"/>
    <col min="32" max="32" width="15.140625" bestFit="1" customWidth="1"/>
    <col min="33" max="33" width="5.5703125" bestFit="1" customWidth="1"/>
    <col min="34" max="34" width="3.28515625" bestFit="1" customWidth="1"/>
    <col min="35" max="35" width="4" bestFit="1" customWidth="1"/>
    <col min="36" max="36" width="110.7109375" bestFit="1" customWidth="1"/>
  </cols>
  <sheetData>
    <row r="1" spans="1:41" ht="13.5">
      <c r="A1" s="414" t="s">
        <v>823</v>
      </c>
      <c r="B1" s="204" t="s">
        <v>394</v>
      </c>
      <c r="C1" s="411" t="s">
        <v>819</v>
      </c>
      <c r="D1" s="411" t="s">
        <v>1072</v>
      </c>
      <c r="E1" s="411">
        <v>1</v>
      </c>
      <c r="F1" s="411">
        <v>-1</v>
      </c>
      <c r="G1" s="411" t="s">
        <v>820</v>
      </c>
      <c r="H1" s="420" t="s">
        <v>1072</v>
      </c>
      <c r="I1" s="420">
        <v>1</v>
      </c>
      <c r="J1" s="419" t="s">
        <v>831</v>
      </c>
      <c r="K1" s="418" t="s">
        <v>821</v>
      </c>
      <c r="L1" s="411" t="s">
        <v>1072</v>
      </c>
      <c r="M1" s="411">
        <v>1</v>
      </c>
      <c r="N1" s="411">
        <v>-1</v>
      </c>
      <c r="O1" s="414" t="s">
        <v>822</v>
      </c>
      <c r="P1" s="419" t="s">
        <v>1073</v>
      </c>
      <c r="Q1" s="419">
        <v>1</v>
      </c>
      <c r="R1" s="421" t="s">
        <v>831</v>
      </c>
      <c r="S1" s="418" t="s">
        <v>825</v>
      </c>
      <c r="T1" t="s">
        <v>824</v>
      </c>
      <c r="U1" s="411" t="s">
        <v>1072</v>
      </c>
      <c r="V1" s="411">
        <v>1</v>
      </c>
      <c r="W1" s="411">
        <v>-2</v>
      </c>
      <c r="X1" s="411" t="s">
        <v>820</v>
      </c>
      <c r="Y1" s="420" t="s">
        <v>1072</v>
      </c>
      <c r="Z1" s="420">
        <v>1</v>
      </c>
      <c r="AA1" s="419" t="s">
        <v>830</v>
      </c>
      <c r="AB1" s="418" t="s">
        <v>821</v>
      </c>
      <c r="AC1" s="411" t="s">
        <v>1072</v>
      </c>
      <c r="AD1" s="411">
        <v>1</v>
      </c>
      <c r="AE1" s="411">
        <v>-2</v>
      </c>
      <c r="AF1" s="414" t="s">
        <v>822</v>
      </c>
      <c r="AG1" s="420" t="s">
        <v>1073</v>
      </c>
      <c r="AH1" s="420">
        <v>1</v>
      </c>
      <c r="AI1" s="419" t="s">
        <v>830</v>
      </c>
      <c r="AJ1" s="418" t="s">
        <v>1074</v>
      </c>
      <c r="AL1" s="411"/>
      <c r="AM1" s="411"/>
      <c r="AN1" s="411"/>
      <c r="AO1" s="411"/>
    </row>
    <row r="2" spans="1:41" ht="13.5">
      <c r="A2" s="414" t="s">
        <v>823</v>
      </c>
      <c r="B2" s="206" t="s">
        <v>400</v>
      </c>
      <c r="C2" s="411" t="s">
        <v>819</v>
      </c>
      <c r="D2" s="411" t="s">
        <v>1072</v>
      </c>
      <c r="E2" s="411">
        <v>2</v>
      </c>
      <c r="F2" s="411">
        <v>-1</v>
      </c>
      <c r="G2" s="411" t="s">
        <v>820</v>
      </c>
      <c r="H2" s="420" t="s">
        <v>1072</v>
      </c>
      <c r="I2" s="420">
        <v>2</v>
      </c>
      <c r="J2" s="419" t="s">
        <v>831</v>
      </c>
      <c r="K2" s="418" t="s">
        <v>821</v>
      </c>
      <c r="L2" s="411" t="s">
        <v>1072</v>
      </c>
      <c r="M2" s="411">
        <v>2</v>
      </c>
      <c r="N2" s="411">
        <v>-1</v>
      </c>
      <c r="O2" s="414" t="s">
        <v>822</v>
      </c>
      <c r="P2" s="419" t="s">
        <v>1073</v>
      </c>
      <c r="Q2" s="419">
        <v>2</v>
      </c>
      <c r="R2" s="421" t="s">
        <v>831</v>
      </c>
      <c r="S2" s="418" t="s">
        <v>825</v>
      </c>
      <c r="T2" t="s">
        <v>824</v>
      </c>
      <c r="U2" s="411" t="s">
        <v>1072</v>
      </c>
      <c r="V2" s="411">
        <v>2</v>
      </c>
      <c r="W2" s="411">
        <v>-2</v>
      </c>
      <c r="X2" s="411" t="s">
        <v>820</v>
      </c>
      <c r="Y2" s="420" t="s">
        <v>1072</v>
      </c>
      <c r="Z2" s="420">
        <v>2</v>
      </c>
      <c r="AA2" s="419" t="s">
        <v>830</v>
      </c>
      <c r="AB2" s="418" t="s">
        <v>821</v>
      </c>
      <c r="AC2" s="411" t="s">
        <v>1072</v>
      </c>
      <c r="AD2" s="411">
        <v>2</v>
      </c>
      <c r="AE2" s="411">
        <v>-2</v>
      </c>
      <c r="AF2" s="414" t="s">
        <v>822</v>
      </c>
      <c r="AG2" s="420" t="s">
        <v>1073</v>
      </c>
      <c r="AH2" s="420">
        <v>2</v>
      </c>
      <c r="AI2" s="419" t="s">
        <v>830</v>
      </c>
      <c r="AJ2" s="418" t="s">
        <v>1074</v>
      </c>
    </row>
    <row r="3" spans="1:41" ht="13.5">
      <c r="A3" s="414" t="s">
        <v>823</v>
      </c>
      <c r="B3" s="206" t="s">
        <v>403</v>
      </c>
      <c r="C3" s="411" t="s">
        <v>819</v>
      </c>
      <c r="D3" s="411" t="s">
        <v>1072</v>
      </c>
      <c r="E3" s="411">
        <v>3</v>
      </c>
      <c r="F3" s="411">
        <v>-1</v>
      </c>
      <c r="G3" s="411" t="s">
        <v>820</v>
      </c>
      <c r="H3" s="420" t="s">
        <v>1072</v>
      </c>
      <c r="I3" s="420">
        <v>3</v>
      </c>
      <c r="J3" s="419" t="s">
        <v>831</v>
      </c>
      <c r="K3" s="418" t="s">
        <v>821</v>
      </c>
      <c r="L3" s="411" t="s">
        <v>1072</v>
      </c>
      <c r="M3" s="411">
        <v>3</v>
      </c>
      <c r="N3" s="411">
        <v>-1</v>
      </c>
      <c r="O3" s="414" t="s">
        <v>822</v>
      </c>
      <c r="P3" s="419" t="s">
        <v>1073</v>
      </c>
      <c r="Q3" s="419">
        <v>3</v>
      </c>
      <c r="R3" s="421" t="s">
        <v>831</v>
      </c>
      <c r="S3" s="418" t="s">
        <v>825</v>
      </c>
      <c r="T3" t="s">
        <v>824</v>
      </c>
      <c r="U3" s="411" t="s">
        <v>1072</v>
      </c>
      <c r="V3" s="411">
        <v>3</v>
      </c>
      <c r="W3" s="411">
        <v>-2</v>
      </c>
      <c r="X3" s="411" t="s">
        <v>820</v>
      </c>
      <c r="Y3" s="420" t="s">
        <v>1072</v>
      </c>
      <c r="Z3" s="420">
        <v>3</v>
      </c>
      <c r="AA3" s="419" t="s">
        <v>830</v>
      </c>
      <c r="AB3" s="418" t="s">
        <v>821</v>
      </c>
      <c r="AC3" s="411" t="s">
        <v>1072</v>
      </c>
      <c r="AD3" s="411">
        <v>3</v>
      </c>
      <c r="AE3" s="411">
        <v>-2</v>
      </c>
      <c r="AF3" s="414" t="s">
        <v>822</v>
      </c>
      <c r="AG3" s="420" t="s">
        <v>1073</v>
      </c>
      <c r="AH3" s="420">
        <v>3</v>
      </c>
      <c r="AI3" s="419" t="s">
        <v>830</v>
      </c>
      <c r="AJ3" s="418" t="s">
        <v>1074</v>
      </c>
    </row>
    <row r="4" spans="1:41" ht="13.5">
      <c r="A4" s="414" t="s">
        <v>823</v>
      </c>
      <c r="B4" s="206" t="s">
        <v>404</v>
      </c>
      <c r="C4" s="411" t="s">
        <v>819</v>
      </c>
      <c r="D4" s="411" t="s">
        <v>1072</v>
      </c>
      <c r="E4" s="411">
        <v>4</v>
      </c>
      <c r="F4" s="411">
        <v>-1</v>
      </c>
      <c r="G4" s="411" t="s">
        <v>820</v>
      </c>
      <c r="H4" s="420" t="s">
        <v>1072</v>
      </c>
      <c r="I4" s="420">
        <v>4</v>
      </c>
      <c r="J4" s="419" t="s">
        <v>831</v>
      </c>
      <c r="K4" s="418" t="s">
        <v>821</v>
      </c>
      <c r="L4" s="411" t="s">
        <v>1072</v>
      </c>
      <c r="M4" s="411">
        <v>4</v>
      </c>
      <c r="N4" s="411">
        <v>-1</v>
      </c>
      <c r="O4" s="414" t="s">
        <v>822</v>
      </c>
      <c r="P4" s="419" t="s">
        <v>1073</v>
      </c>
      <c r="Q4" s="419">
        <v>4</v>
      </c>
      <c r="R4" s="421" t="s">
        <v>831</v>
      </c>
      <c r="S4" s="418" t="s">
        <v>825</v>
      </c>
      <c r="T4" t="s">
        <v>824</v>
      </c>
      <c r="U4" s="411" t="s">
        <v>1072</v>
      </c>
      <c r="V4" s="411">
        <v>4</v>
      </c>
      <c r="W4" s="411">
        <v>-2</v>
      </c>
      <c r="X4" s="411" t="s">
        <v>820</v>
      </c>
      <c r="Y4" s="420" t="s">
        <v>1072</v>
      </c>
      <c r="Z4" s="420">
        <v>4</v>
      </c>
      <c r="AA4" s="419" t="s">
        <v>830</v>
      </c>
      <c r="AB4" s="418" t="s">
        <v>821</v>
      </c>
      <c r="AC4" s="411" t="s">
        <v>1072</v>
      </c>
      <c r="AD4" s="411">
        <v>4</v>
      </c>
      <c r="AE4" s="411">
        <v>-2</v>
      </c>
      <c r="AF4" s="414" t="s">
        <v>822</v>
      </c>
      <c r="AG4" s="420" t="s">
        <v>1073</v>
      </c>
      <c r="AH4" s="420">
        <v>4</v>
      </c>
      <c r="AI4" s="419" t="s">
        <v>830</v>
      </c>
      <c r="AJ4" s="418" t="s">
        <v>1074</v>
      </c>
    </row>
    <row r="5" spans="1:41" ht="13.5">
      <c r="A5" s="414" t="s">
        <v>823</v>
      </c>
      <c r="B5" s="206" t="s">
        <v>405</v>
      </c>
      <c r="C5" s="411" t="s">
        <v>819</v>
      </c>
      <c r="D5" s="411" t="s">
        <v>1072</v>
      </c>
      <c r="E5" s="411">
        <v>5</v>
      </c>
      <c r="F5" s="411">
        <v>-1</v>
      </c>
      <c r="G5" s="411" t="s">
        <v>820</v>
      </c>
      <c r="H5" s="420" t="s">
        <v>1072</v>
      </c>
      <c r="I5" s="420">
        <v>5</v>
      </c>
      <c r="J5" s="419" t="s">
        <v>831</v>
      </c>
      <c r="K5" s="418" t="s">
        <v>821</v>
      </c>
      <c r="L5" s="411" t="s">
        <v>1072</v>
      </c>
      <c r="M5" s="411">
        <v>5</v>
      </c>
      <c r="N5" s="411">
        <v>-1</v>
      </c>
      <c r="O5" s="414" t="s">
        <v>822</v>
      </c>
      <c r="P5" s="419" t="s">
        <v>1073</v>
      </c>
      <c r="Q5" s="419">
        <v>5</v>
      </c>
      <c r="R5" s="421" t="s">
        <v>831</v>
      </c>
      <c r="S5" s="418" t="s">
        <v>825</v>
      </c>
      <c r="T5" t="s">
        <v>824</v>
      </c>
      <c r="U5" s="411" t="s">
        <v>1072</v>
      </c>
      <c r="V5" s="411">
        <v>5</v>
      </c>
      <c r="W5" s="411">
        <v>-2</v>
      </c>
      <c r="X5" s="411" t="s">
        <v>820</v>
      </c>
      <c r="Y5" s="420" t="s">
        <v>1072</v>
      </c>
      <c r="Z5" s="420">
        <v>5</v>
      </c>
      <c r="AA5" s="419" t="s">
        <v>830</v>
      </c>
      <c r="AB5" s="418" t="s">
        <v>821</v>
      </c>
      <c r="AC5" s="411" t="s">
        <v>1072</v>
      </c>
      <c r="AD5" s="411">
        <v>5</v>
      </c>
      <c r="AE5" s="411">
        <v>-2</v>
      </c>
      <c r="AF5" s="414" t="s">
        <v>822</v>
      </c>
      <c r="AG5" s="420" t="s">
        <v>1073</v>
      </c>
      <c r="AH5" s="420">
        <v>5</v>
      </c>
      <c r="AI5" s="419" t="s">
        <v>830</v>
      </c>
      <c r="AJ5" s="418" t="s">
        <v>1074</v>
      </c>
    </row>
    <row r="6" spans="1:41" ht="13.5">
      <c r="A6" s="414" t="s">
        <v>823</v>
      </c>
      <c r="B6" s="206" t="s">
        <v>406</v>
      </c>
      <c r="C6" s="411" t="s">
        <v>819</v>
      </c>
      <c r="D6" s="411" t="s">
        <v>1072</v>
      </c>
      <c r="E6" s="411">
        <v>6</v>
      </c>
      <c r="F6" s="411">
        <v>-1</v>
      </c>
      <c r="G6" s="411" t="s">
        <v>820</v>
      </c>
      <c r="H6" s="420" t="s">
        <v>1072</v>
      </c>
      <c r="I6" s="420">
        <v>6</v>
      </c>
      <c r="J6" s="419" t="s">
        <v>831</v>
      </c>
      <c r="K6" s="418" t="s">
        <v>821</v>
      </c>
      <c r="L6" s="411" t="s">
        <v>1072</v>
      </c>
      <c r="M6" s="411">
        <v>6</v>
      </c>
      <c r="N6" s="411">
        <v>-1</v>
      </c>
      <c r="O6" s="414" t="s">
        <v>822</v>
      </c>
      <c r="P6" s="419" t="s">
        <v>1073</v>
      </c>
      <c r="Q6" s="419">
        <v>6</v>
      </c>
      <c r="R6" s="421" t="s">
        <v>831</v>
      </c>
      <c r="S6" s="418" t="s">
        <v>825</v>
      </c>
      <c r="T6" t="s">
        <v>824</v>
      </c>
      <c r="U6" s="411" t="s">
        <v>1072</v>
      </c>
      <c r="V6" s="411">
        <v>6</v>
      </c>
      <c r="W6" s="411">
        <v>-2</v>
      </c>
      <c r="X6" s="411" t="s">
        <v>820</v>
      </c>
      <c r="Y6" s="420" t="s">
        <v>1072</v>
      </c>
      <c r="Z6" s="420">
        <v>6</v>
      </c>
      <c r="AA6" s="419" t="s">
        <v>830</v>
      </c>
      <c r="AB6" s="418" t="s">
        <v>821</v>
      </c>
      <c r="AC6" s="411" t="s">
        <v>1072</v>
      </c>
      <c r="AD6" s="411">
        <v>6</v>
      </c>
      <c r="AE6" s="411">
        <v>-2</v>
      </c>
      <c r="AF6" s="414" t="s">
        <v>822</v>
      </c>
      <c r="AG6" s="420" t="s">
        <v>1073</v>
      </c>
      <c r="AH6" s="420">
        <v>6</v>
      </c>
      <c r="AI6" s="419" t="s">
        <v>830</v>
      </c>
      <c r="AJ6" s="418" t="s">
        <v>1074</v>
      </c>
    </row>
    <row r="7" spans="1:41" ht="13.5">
      <c r="A7" s="414" t="s">
        <v>823</v>
      </c>
      <c r="B7" s="206" t="s">
        <v>407</v>
      </c>
      <c r="C7" s="411" t="s">
        <v>819</v>
      </c>
      <c r="D7" s="411" t="s">
        <v>1072</v>
      </c>
      <c r="E7" s="411">
        <v>7</v>
      </c>
      <c r="F7" s="411">
        <v>-1</v>
      </c>
      <c r="G7" s="411" t="s">
        <v>820</v>
      </c>
      <c r="H7" s="420" t="s">
        <v>1072</v>
      </c>
      <c r="I7" s="420">
        <v>7</v>
      </c>
      <c r="J7" s="419" t="s">
        <v>831</v>
      </c>
      <c r="K7" s="418" t="s">
        <v>821</v>
      </c>
      <c r="L7" s="411" t="s">
        <v>1072</v>
      </c>
      <c r="M7" s="411">
        <v>7</v>
      </c>
      <c r="N7" s="411">
        <v>-1</v>
      </c>
      <c r="O7" s="414" t="s">
        <v>822</v>
      </c>
      <c r="P7" s="419" t="s">
        <v>1073</v>
      </c>
      <c r="Q7" s="419">
        <v>7</v>
      </c>
      <c r="R7" s="421" t="s">
        <v>831</v>
      </c>
      <c r="S7" s="418" t="s">
        <v>825</v>
      </c>
      <c r="T7" t="s">
        <v>824</v>
      </c>
      <c r="U7" s="411" t="s">
        <v>1072</v>
      </c>
      <c r="V7" s="411">
        <v>7</v>
      </c>
      <c r="W7" s="411">
        <v>-2</v>
      </c>
      <c r="X7" s="411" t="s">
        <v>820</v>
      </c>
      <c r="Y7" s="420" t="s">
        <v>1072</v>
      </c>
      <c r="Z7" s="420">
        <v>7</v>
      </c>
      <c r="AA7" s="419" t="s">
        <v>830</v>
      </c>
      <c r="AB7" s="418" t="s">
        <v>821</v>
      </c>
      <c r="AC7" s="411" t="s">
        <v>1072</v>
      </c>
      <c r="AD7" s="411">
        <v>7</v>
      </c>
      <c r="AE7" s="411">
        <v>-2</v>
      </c>
      <c r="AF7" s="414" t="s">
        <v>822</v>
      </c>
      <c r="AG7" s="420" t="s">
        <v>1073</v>
      </c>
      <c r="AH7" s="420">
        <v>7</v>
      </c>
      <c r="AI7" s="419" t="s">
        <v>830</v>
      </c>
      <c r="AJ7" s="418" t="s">
        <v>1074</v>
      </c>
    </row>
    <row r="8" spans="1:41" ht="13.5">
      <c r="A8" s="414" t="s">
        <v>823</v>
      </c>
      <c r="B8" s="206" t="s">
        <v>408</v>
      </c>
      <c r="C8" s="411" t="s">
        <v>819</v>
      </c>
      <c r="D8" s="411" t="s">
        <v>1072</v>
      </c>
      <c r="E8" s="411">
        <v>8</v>
      </c>
      <c r="F8" s="411">
        <v>-1</v>
      </c>
      <c r="G8" s="411" t="s">
        <v>820</v>
      </c>
      <c r="H8" s="420" t="s">
        <v>1072</v>
      </c>
      <c r="I8" s="420">
        <v>8</v>
      </c>
      <c r="J8" s="419" t="s">
        <v>831</v>
      </c>
      <c r="K8" s="418" t="s">
        <v>821</v>
      </c>
      <c r="L8" s="411" t="s">
        <v>1072</v>
      </c>
      <c r="M8" s="411">
        <v>8</v>
      </c>
      <c r="N8" s="411">
        <v>-1</v>
      </c>
      <c r="O8" s="414" t="s">
        <v>822</v>
      </c>
      <c r="P8" s="419" t="s">
        <v>1073</v>
      </c>
      <c r="Q8" s="419">
        <v>8</v>
      </c>
      <c r="R8" s="421" t="s">
        <v>831</v>
      </c>
      <c r="S8" s="418" t="s">
        <v>825</v>
      </c>
      <c r="T8" t="s">
        <v>824</v>
      </c>
      <c r="U8" s="411" t="s">
        <v>1072</v>
      </c>
      <c r="V8" s="411">
        <v>8</v>
      </c>
      <c r="W8" s="411">
        <v>-2</v>
      </c>
      <c r="X8" s="411" t="s">
        <v>820</v>
      </c>
      <c r="Y8" s="420" t="s">
        <v>1072</v>
      </c>
      <c r="Z8" s="420">
        <v>8</v>
      </c>
      <c r="AA8" s="419" t="s">
        <v>830</v>
      </c>
      <c r="AB8" s="418" t="s">
        <v>821</v>
      </c>
      <c r="AC8" s="411" t="s">
        <v>1072</v>
      </c>
      <c r="AD8" s="411">
        <v>8</v>
      </c>
      <c r="AE8" s="411">
        <v>-2</v>
      </c>
      <c r="AF8" s="414" t="s">
        <v>822</v>
      </c>
      <c r="AG8" s="420" t="s">
        <v>1073</v>
      </c>
      <c r="AH8" s="420">
        <v>8</v>
      </c>
      <c r="AI8" s="419" t="s">
        <v>830</v>
      </c>
      <c r="AJ8" s="418" t="s">
        <v>1074</v>
      </c>
    </row>
    <row r="9" spans="1:41" ht="13.5">
      <c r="A9" s="414" t="s">
        <v>823</v>
      </c>
      <c r="B9" s="206" t="s">
        <v>409</v>
      </c>
      <c r="C9" s="411" t="s">
        <v>819</v>
      </c>
      <c r="D9" s="411" t="s">
        <v>1072</v>
      </c>
      <c r="E9" s="411">
        <v>9</v>
      </c>
      <c r="F9" s="411">
        <v>-1</v>
      </c>
      <c r="G9" s="411" t="s">
        <v>820</v>
      </c>
      <c r="H9" s="420" t="s">
        <v>1072</v>
      </c>
      <c r="I9" s="420">
        <v>9</v>
      </c>
      <c r="J9" s="419" t="s">
        <v>831</v>
      </c>
      <c r="K9" s="418" t="s">
        <v>821</v>
      </c>
      <c r="L9" s="411" t="s">
        <v>1072</v>
      </c>
      <c r="M9" s="411">
        <v>9</v>
      </c>
      <c r="N9" s="411">
        <v>-1</v>
      </c>
      <c r="O9" s="414" t="s">
        <v>822</v>
      </c>
      <c r="P9" s="419" t="s">
        <v>1073</v>
      </c>
      <c r="Q9" s="419">
        <v>9</v>
      </c>
      <c r="R9" s="421" t="s">
        <v>831</v>
      </c>
      <c r="S9" s="418" t="s">
        <v>825</v>
      </c>
      <c r="T9" t="s">
        <v>824</v>
      </c>
      <c r="U9" s="411" t="s">
        <v>1072</v>
      </c>
      <c r="V9" s="411">
        <v>9</v>
      </c>
      <c r="W9" s="411">
        <v>-2</v>
      </c>
      <c r="X9" s="411" t="s">
        <v>820</v>
      </c>
      <c r="Y9" s="420" t="s">
        <v>1072</v>
      </c>
      <c r="Z9" s="420">
        <v>9</v>
      </c>
      <c r="AA9" s="419" t="s">
        <v>830</v>
      </c>
      <c r="AB9" s="418" t="s">
        <v>821</v>
      </c>
      <c r="AC9" s="411" t="s">
        <v>1072</v>
      </c>
      <c r="AD9" s="411">
        <v>9</v>
      </c>
      <c r="AE9" s="411">
        <v>-2</v>
      </c>
      <c r="AF9" s="414" t="s">
        <v>822</v>
      </c>
      <c r="AG9" s="420" t="s">
        <v>1073</v>
      </c>
      <c r="AH9" s="420">
        <v>9</v>
      </c>
      <c r="AI9" s="419" t="s">
        <v>830</v>
      </c>
      <c r="AJ9" s="418" t="s">
        <v>1074</v>
      </c>
    </row>
    <row r="10" spans="1:41" ht="13.5">
      <c r="A10" s="414" t="s">
        <v>823</v>
      </c>
      <c r="B10" s="206" t="s">
        <v>410</v>
      </c>
      <c r="C10" s="411" t="s">
        <v>819</v>
      </c>
      <c r="D10" s="411" t="s">
        <v>1072</v>
      </c>
      <c r="E10" s="411">
        <v>10</v>
      </c>
      <c r="F10" s="411">
        <v>-1</v>
      </c>
      <c r="G10" s="411" t="s">
        <v>820</v>
      </c>
      <c r="H10" s="420" t="s">
        <v>1072</v>
      </c>
      <c r="I10" s="420">
        <v>10</v>
      </c>
      <c r="J10" s="419" t="s">
        <v>831</v>
      </c>
      <c r="K10" s="418" t="s">
        <v>821</v>
      </c>
      <c r="L10" s="411" t="s">
        <v>1072</v>
      </c>
      <c r="M10" s="411">
        <v>10</v>
      </c>
      <c r="N10" s="411">
        <v>-1</v>
      </c>
      <c r="O10" s="414" t="s">
        <v>822</v>
      </c>
      <c r="P10" s="419" t="s">
        <v>1073</v>
      </c>
      <c r="Q10" s="419">
        <v>10</v>
      </c>
      <c r="R10" s="421" t="s">
        <v>831</v>
      </c>
      <c r="S10" s="418" t="s">
        <v>825</v>
      </c>
      <c r="T10" t="s">
        <v>824</v>
      </c>
      <c r="U10" s="411" t="s">
        <v>1072</v>
      </c>
      <c r="V10" s="411">
        <v>10</v>
      </c>
      <c r="W10" s="411">
        <v>-2</v>
      </c>
      <c r="X10" s="411" t="s">
        <v>820</v>
      </c>
      <c r="Y10" s="420" t="s">
        <v>1072</v>
      </c>
      <c r="Z10" s="420">
        <v>10</v>
      </c>
      <c r="AA10" s="419" t="s">
        <v>830</v>
      </c>
      <c r="AB10" s="418" t="s">
        <v>821</v>
      </c>
      <c r="AC10" s="411" t="s">
        <v>1072</v>
      </c>
      <c r="AD10" s="411">
        <v>10</v>
      </c>
      <c r="AE10" s="411">
        <v>-2</v>
      </c>
      <c r="AF10" s="414" t="s">
        <v>822</v>
      </c>
      <c r="AG10" s="420" t="s">
        <v>1073</v>
      </c>
      <c r="AH10" s="420">
        <v>10</v>
      </c>
      <c r="AI10" s="419" t="s">
        <v>830</v>
      </c>
      <c r="AJ10" s="418" t="s">
        <v>1074</v>
      </c>
    </row>
    <row r="11" spans="1:41" ht="13.5">
      <c r="A11" s="414" t="s">
        <v>823</v>
      </c>
      <c r="B11" s="206" t="s">
        <v>411</v>
      </c>
      <c r="C11" s="411" t="s">
        <v>819</v>
      </c>
      <c r="D11" s="411" t="s">
        <v>1072</v>
      </c>
      <c r="E11" s="411">
        <v>11</v>
      </c>
      <c r="F11" s="411">
        <v>-1</v>
      </c>
      <c r="G11" s="411" t="s">
        <v>820</v>
      </c>
      <c r="H11" s="420" t="s">
        <v>1072</v>
      </c>
      <c r="I11" s="420">
        <v>11</v>
      </c>
      <c r="J11" s="419" t="s">
        <v>831</v>
      </c>
      <c r="K11" s="418" t="s">
        <v>821</v>
      </c>
      <c r="L11" s="411" t="s">
        <v>1072</v>
      </c>
      <c r="M11" s="411">
        <v>11</v>
      </c>
      <c r="N11" s="411">
        <v>-1</v>
      </c>
      <c r="O11" s="414" t="s">
        <v>822</v>
      </c>
      <c r="P11" s="419" t="s">
        <v>1073</v>
      </c>
      <c r="Q11" s="419">
        <v>11</v>
      </c>
      <c r="R11" s="421" t="s">
        <v>831</v>
      </c>
      <c r="S11" s="418" t="s">
        <v>825</v>
      </c>
      <c r="T11" t="s">
        <v>824</v>
      </c>
      <c r="U11" s="411" t="s">
        <v>1072</v>
      </c>
      <c r="V11" s="411">
        <v>11</v>
      </c>
      <c r="W11" s="411">
        <v>-2</v>
      </c>
      <c r="X11" s="411" t="s">
        <v>820</v>
      </c>
      <c r="Y11" s="420" t="s">
        <v>1072</v>
      </c>
      <c r="Z11" s="420">
        <v>11</v>
      </c>
      <c r="AA11" s="419" t="s">
        <v>830</v>
      </c>
      <c r="AB11" s="418" t="s">
        <v>821</v>
      </c>
      <c r="AC11" s="411" t="s">
        <v>1072</v>
      </c>
      <c r="AD11" s="411">
        <v>11</v>
      </c>
      <c r="AE11" s="411">
        <v>-2</v>
      </c>
      <c r="AF11" s="414" t="s">
        <v>822</v>
      </c>
      <c r="AG11" s="420" t="s">
        <v>1073</v>
      </c>
      <c r="AH11" s="420">
        <v>11</v>
      </c>
      <c r="AI11" s="419" t="s">
        <v>830</v>
      </c>
      <c r="AJ11" s="418" t="s">
        <v>1074</v>
      </c>
    </row>
    <row r="12" spans="1:41" ht="13.5">
      <c r="A12" s="414" t="s">
        <v>823</v>
      </c>
      <c r="B12" s="206" t="s">
        <v>412</v>
      </c>
      <c r="C12" s="411" t="s">
        <v>819</v>
      </c>
      <c r="D12" s="411" t="s">
        <v>1072</v>
      </c>
      <c r="E12" s="411">
        <v>12</v>
      </c>
      <c r="F12" s="411">
        <v>-1</v>
      </c>
      <c r="G12" s="411" t="s">
        <v>820</v>
      </c>
      <c r="H12" s="420" t="s">
        <v>1072</v>
      </c>
      <c r="I12" s="420">
        <v>12</v>
      </c>
      <c r="J12" s="419" t="s">
        <v>831</v>
      </c>
      <c r="K12" s="418" t="s">
        <v>821</v>
      </c>
      <c r="L12" s="411" t="s">
        <v>1072</v>
      </c>
      <c r="M12" s="411">
        <v>12</v>
      </c>
      <c r="N12" s="411">
        <v>-1</v>
      </c>
      <c r="O12" s="414" t="s">
        <v>822</v>
      </c>
      <c r="P12" s="419" t="s">
        <v>1073</v>
      </c>
      <c r="Q12" s="419">
        <v>12</v>
      </c>
      <c r="R12" s="421" t="s">
        <v>831</v>
      </c>
      <c r="S12" s="418" t="s">
        <v>825</v>
      </c>
      <c r="T12" t="s">
        <v>824</v>
      </c>
      <c r="U12" s="411" t="s">
        <v>1072</v>
      </c>
      <c r="V12" s="411">
        <v>12</v>
      </c>
      <c r="W12" s="411">
        <v>-2</v>
      </c>
      <c r="X12" s="411" t="s">
        <v>820</v>
      </c>
      <c r="Y12" s="420" t="s">
        <v>1072</v>
      </c>
      <c r="Z12" s="420">
        <v>12</v>
      </c>
      <c r="AA12" s="419" t="s">
        <v>830</v>
      </c>
      <c r="AB12" s="418" t="s">
        <v>821</v>
      </c>
      <c r="AC12" s="411" t="s">
        <v>1072</v>
      </c>
      <c r="AD12" s="411">
        <v>12</v>
      </c>
      <c r="AE12" s="411">
        <v>-2</v>
      </c>
      <c r="AF12" s="414" t="s">
        <v>822</v>
      </c>
      <c r="AG12" s="420" t="s">
        <v>1073</v>
      </c>
      <c r="AH12" s="420">
        <v>12</v>
      </c>
      <c r="AI12" s="419" t="s">
        <v>830</v>
      </c>
      <c r="AJ12" s="418" t="s">
        <v>1074</v>
      </c>
    </row>
    <row r="13" spans="1:41" ht="13.5">
      <c r="A13" s="414" t="s">
        <v>823</v>
      </c>
      <c r="B13" s="206" t="s">
        <v>413</v>
      </c>
      <c r="C13" s="411" t="s">
        <v>819</v>
      </c>
      <c r="D13" s="411" t="s">
        <v>1072</v>
      </c>
      <c r="E13" s="411">
        <v>13</v>
      </c>
      <c r="F13" s="411">
        <v>-1</v>
      </c>
      <c r="G13" s="411" t="s">
        <v>820</v>
      </c>
      <c r="H13" s="420" t="s">
        <v>1072</v>
      </c>
      <c r="I13" s="420">
        <v>13</v>
      </c>
      <c r="J13" s="419" t="s">
        <v>831</v>
      </c>
      <c r="K13" s="418" t="s">
        <v>821</v>
      </c>
      <c r="L13" s="411" t="s">
        <v>1072</v>
      </c>
      <c r="M13" s="411">
        <v>13</v>
      </c>
      <c r="N13" s="411">
        <v>-1</v>
      </c>
      <c r="O13" s="414" t="s">
        <v>822</v>
      </c>
      <c r="P13" s="419" t="s">
        <v>1073</v>
      </c>
      <c r="Q13" s="419">
        <v>13</v>
      </c>
      <c r="R13" s="421" t="s">
        <v>831</v>
      </c>
      <c r="S13" s="418" t="s">
        <v>825</v>
      </c>
      <c r="T13" t="s">
        <v>824</v>
      </c>
      <c r="U13" s="411" t="s">
        <v>1072</v>
      </c>
      <c r="V13" s="411">
        <v>13</v>
      </c>
      <c r="W13" s="411">
        <v>-2</v>
      </c>
      <c r="X13" s="411" t="s">
        <v>820</v>
      </c>
      <c r="Y13" s="420" t="s">
        <v>1072</v>
      </c>
      <c r="Z13" s="420">
        <v>13</v>
      </c>
      <c r="AA13" s="419" t="s">
        <v>830</v>
      </c>
      <c r="AB13" s="418" t="s">
        <v>821</v>
      </c>
      <c r="AC13" s="411" t="s">
        <v>1072</v>
      </c>
      <c r="AD13" s="411">
        <v>13</v>
      </c>
      <c r="AE13" s="411">
        <v>-2</v>
      </c>
      <c r="AF13" s="414" t="s">
        <v>822</v>
      </c>
      <c r="AG13" s="420" t="s">
        <v>1073</v>
      </c>
      <c r="AH13" s="420">
        <v>13</v>
      </c>
      <c r="AI13" s="419" t="s">
        <v>830</v>
      </c>
      <c r="AJ13" s="418" t="s">
        <v>1074</v>
      </c>
    </row>
    <row r="14" spans="1:41" ht="13.5">
      <c r="A14" s="414" t="s">
        <v>823</v>
      </c>
      <c r="B14" s="206" t="s">
        <v>414</v>
      </c>
      <c r="C14" s="411" t="s">
        <v>819</v>
      </c>
      <c r="D14" s="411" t="s">
        <v>1072</v>
      </c>
      <c r="E14" s="411">
        <v>14</v>
      </c>
      <c r="F14" s="411">
        <v>-1</v>
      </c>
      <c r="G14" s="411" t="s">
        <v>820</v>
      </c>
      <c r="H14" s="420" t="s">
        <v>1072</v>
      </c>
      <c r="I14" s="420">
        <v>14</v>
      </c>
      <c r="J14" s="419" t="s">
        <v>831</v>
      </c>
      <c r="K14" s="418" t="s">
        <v>821</v>
      </c>
      <c r="L14" s="411" t="s">
        <v>1072</v>
      </c>
      <c r="M14" s="411">
        <v>14</v>
      </c>
      <c r="N14" s="411">
        <v>-1</v>
      </c>
      <c r="O14" s="414" t="s">
        <v>822</v>
      </c>
      <c r="P14" s="419" t="s">
        <v>1073</v>
      </c>
      <c r="Q14" s="419">
        <v>14</v>
      </c>
      <c r="R14" s="421" t="s">
        <v>831</v>
      </c>
      <c r="S14" s="418" t="s">
        <v>825</v>
      </c>
      <c r="T14" t="s">
        <v>824</v>
      </c>
      <c r="U14" s="411" t="s">
        <v>1072</v>
      </c>
      <c r="V14" s="411">
        <v>14</v>
      </c>
      <c r="W14" s="411">
        <v>-2</v>
      </c>
      <c r="X14" s="411" t="s">
        <v>820</v>
      </c>
      <c r="Y14" s="420" t="s">
        <v>1072</v>
      </c>
      <c r="Z14" s="420">
        <v>14</v>
      </c>
      <c r="AA14" s="419" t="s">
        <v>830</v>
      </c>
      <c r="AB14" s="418" t="s">
        <v>821</v>
      </c>
      <c r="AC14" s="411" t="s">
        <v>1072</v>
      </c>
      <c r="AD14" s="411">
        <v>14</v>
      </c>
      <c r="AE14" s="411">
        <v>-2</v>
      </c>
      <c r="AF14" s="414" t="s">
        <v>822</v>
      </c>
      <c r="AG14" s="420" t="s">
        <v>1073</v>
      </c>
      <c r="AH14" s="420">
        <v>14</v>
      </c>
      <c r="AI14" s="419" t="s">
        <v>830</v>
      </c>
      <c r="AJ14" s="418" t="s">
        <v>1074</v>
      </c>
    </row>
    <row r="15" spans="1:41" ht="13.5">
      <c r="A15" s="414" t="s">
        <v>823</v>
      </c>
      <c r="B15" s="206" t="s">
        <v>419</v>
      </c>
      <c r="C15" s="411" t="s">
        <v>819</v>
      </c>
      <c r="D15" s="411" t="s">
        <v>1072</v>
      </c>
      <c r="E15" s="411">
        <v>15</v>
      </c>
      <c r="F15" s="411">
        <v>-1</v>
      </c>
      <c r="G15" s="411" t="s">
        <v>820</v>
      </c>
      <c r="H15" s="420" t="s">
        <v>1072</v>
      </c>
      <c r="I15" s="420">
        <v>15</v>
      </c>
      <c r="J15" s="419" t="s">
        <v>831</v>
      </c>
      <c r="K15" s="418" t="s">
        <v>821</v>
      </c>
      <c r="L15" s="411" t="s">
        <v>1072</v>
      </c>
      <c r="M15" s="411">
        <v>15</v>
      </c>
      <c r="N15" s="411">
        <v>-1</v>
      </c>
      <c r="O15" s="414" t="s">
        <v>822</v>
      </c>
      <c r="P15" s="419" t="s">
        <v>1073</v>
      </c>
      <c r="Q15" s="419">
        <v>15</v>
      </c>
      <c r="R15" s="421" t="s">
        <v>831</v>
      </c>
      <c r="S15" s="418" t="s">
        <v>825</v>
      </c>
      <c r="T15" t="s">
        <v>824</v>
      </c>
      <c r="U15" s="411" t="s">
        <v>1072</v>
      </c>
      <c r="V15" s="411">
        <v>15</v>
      </c>
      <c r="W15" s="411">
        <v>-2</v>
      </c>
      <c r="X15" s="411" t="s">
        <v>820</v>
      </c>
      <c r="Y15" s="420" t="s">
        <v>1072</v>
      </c>
      <c r="Z15" s="420">
        <v>15</v>
      </c>
      <c r="AA15" s="419" t="s">
        <v>830</v>
      </c>
      <c r="AB15" s="418" t="s">
        <v>821</v>
      </c>
      <c r="AC15" s="411" t="s">
        <v>1072</v>
      </c>
      <c r="AD15" s="411">
        <v>15</v>
      </c>
      <c r="AE15" s="411">
        <v>-2</v>
      </c>
      <c r="AF15" s="414" t="s">
        <v>822</v>
      </c>
      <c r="AG15" s="420" t="s">
        <v>1073</v>
      </c>
      <c r="AH15" s="420">
        <v>15</v>
      </c>
      <c r="AI15" s="419" t="s">
        <v>830</v>
      </c>
      <c r="AJ15" s="418" t="s">
        <v>1074</v>
      </c>
    </row>
    <row r="16" spans="1:41" ht="13.5">
      <c r="A16" s="414" t="s">
        <v>823</v>
      </c>
      <c r="B16" s="206" t="s">
        <v>420</v>
      </c>
      <c r="C16" s="411" t="s">
        <v>819</v>
      </c>
      <c r="D16" s="411" t="s">
        <v>1072</v>
      </c>
      <c r="E16" s="411">
        <v>16</v>
      </c>
      <c r="F16" s="411">
        <v>-1</v>
      </c>
      <c r="G16" s="411" t="s">
        <v>820</v>
      </c>
      <c r="H16" s="420" t="s">
        <v>1072</v>
      </c>
      <c r="I16" s="420">
        <v>16</v>
      </c>
      <c r="J16" s="419" t="s">
        <v>831</v>
      </c>
      <c r="K16" s="418" t="s">
        <v>821</v>
      </c>
      <c r="L16" s="411" t="s">
        <v>1072</v>
      </c>
      <c r="M16" s="411">
        <v>16</v>
      </c>
      <c r="N16" s="411">
        <v>-1</v>
      </c>
      <c r="O16" s="414" t="s">
        <v>822</v>
      </c>
      <c r="P16" s="419" t="s">
        <v>1073</v>
      </c>
      <c r="Q16" s="419">
        <v>16</v>
      </c>
      <c r="R16" s="421" t="s">
        <v>831</v>
      </c>
      <c r="S16" s="418" t="s">
        <v>825</v>
      </c>
      <c r="T16" t="s">
        <v>824</v>
      </c>
      <c r="U16" s="411" t="s">
        <v>1072</v>
      </c>
      <c r="V16" s="411">
        <v>16</v>
      </c>
      <c r="W16" s="411">
        <v>-2</v>
      </c>
      <c r="X16" s="411" t="s">
        <v>820</v>
      </c>
      <c r="Y16" s="420" t="s">
        <v>1072</v>
      </c>
      <c r="Z16" s="420">
        <v>16</v>
      </c>
      <c r="AA16" s="419" t="s">
        <v>830</v>
      </c>
      <c r="AB16" s="418" t="s">
        <v>821</v>
      </c>
      <c r="AC16" s="411" t="s">
        <v>1072</v>
      </c>
      <c r="AD16" s="411">
        <v>16</v>
      </c>
      <c r="AE16" s="411">
        <v>-2</v>
      </c>
      <c r="AF16" s="414" t="s">
        <v>822</v>
      </c>
      <c r="AG16" s="420" t="s">
        <v>1073</v>
      </c>
      <c r="AH16" s="420">
        <v>16</v>
      </c>
      <c r="AI16" s="419" t="s">
        <v>830</v>
      </c>
      <c r="AJ16" s="418" t="s">
        <v>1074</v>
      </c>
    </row>
    <row r="17" spans="1:36" ht="13.5">
      <c r="A17" s="414" t="s">
        <v>823</v>
      </c>
      <c r="B17" s="206" t="s">
        <v>421</v>
      </c>
      <c r="C17" s="411" t="s">
        <v>819</v>
      </c>
      <c r="D17" s="411" t="s">
        <v>1072</v>
      </c>
      <c r="E17" s="411">
        <v>17</v>
      </c>
      <c r="F17" s="411">
        <v>-1</v>
      </c>
      <c r="G17" s="411" t="s">
        <v>820</v>
      </c>
      <c r="H17" s="420" t="s">
        <v>1072</v>
      </c>
      <c r="I17" s="420">
        <v>17</v>
      </c>
      <c r="J17" s="419" t="s">
        <v>831</v>
      </c>
      <c r="K17" s="418" t="s">
        <v>821</v>
      </c>
      <c r="L17" s="411" t="s">
        <v>1072</v>
      </c>
      <c r="M17" s="411">
        <v>17</v>
      </c>
      <c r="N17" s="411">
        <v>-1</v>
      </c>
      <c r="O17" s="414" t="s">
        <v>822</v>
      </c>
      <c r="P17" s="419" t="s">
        <v>1073</v>
      </c>
      <c r="Q17" s="419">
        <v>17</v>
      </c>
      <c r="R17" s="421" t="s">
        <v>831</v>
      </c>
      <c r="S17" s="418" t="s">
        <v>825</v>
      </c>
      <c r="T17" t="s">
        <v>824</v>
      </c>
      <c r="U17" s="411" t="s">
        <v>1072</v>
      </c>
      <c r="V17" s="411">
        <v>17</v>
      </c>
      <c r="W17" s="411">
        <v>-2</v>
      </c>
      <c r="X17" s="411" t="s">
        <v>820</v>
      </c>
      <c r="Y17" s="420" t="s">
        <v>1072</v>
      </c>
      <c r="Z17" s="420">
        <v>17</v>
      </c>
      <c r="AA17" s="419" t="s">
        <v>830</v>
      </c>
      <c r="AB17" s="418" t="s">
        <v>821</v>
      </c>
      <c r="AC17" s="411" t="s">
        <v>1072</v>
      </c>
      <c r="AD17" s="411">
        <v>17</v>
      </c>
      <c r="AE17" s="411">
        <v>-2</v>
      </c>
      <c r="AF17" s="414" t="s">
        <v>822</v>
      </c>
      <c r="AG17" s="420" t="s">
        <v>1073</v>
      </c>
      <c r="AH17" s="420">
        <v>17</v>
      </c>
      <c r="AI17" s="419" t="s">
        <v>830</v>
      </c>
      <c r="AJ17" s="418" t="s">
        <v>1074</v>
      </c>
    </row>
    <row r="18" spans="1:36" ht="13.5">
      <c r="A18" s="414" t="s">
        <v>823</v>
      </c>
      <c r="B18" s="206" t="s">
        <v>422</v>
      </c>
      <c r="C18" s="411" t="s">
        <v>819</v>
      </c>
      <c r="D18" s="411" t="s">
        <v>1072</v>
      </c>
      <c r="E18" s="411">
        <v>18</v>
      </c>
      <c r="F18" s="411">
        <v>-1</v>
      </c>
      <c r="G18" s="411" t="s">
        <v>820</v>
      </c>
      <c r="H18" s="420" t="s">
        <v>1072</v>
      </c>
      <c r="I18" s="420">
        <v>18</v>
      </c>
      <c r="J18" s="419" t="s">
        <v>831</v>
      </c>
      <c r="K18" s="418" t="s">
        <v>821</v>
      </c>
      <c r="L18" s="411" t="s">
        <v>1072</v>
      </c>
      <c r="M18" s="411">
        <v>18</v>
      </c>
      <c r="N18" s="411">
        <v>-1</v>
      </c>
      <c r="O18" s="414" t="s">
        <v>822</v>
      </c>
      <c r="P18" s="419" t="s">
        <v>1073</v>
      </c>
      <c r="Q18" s="419">
        <v>18</v>
      </c>
      <c r="R18" s="421" t="s">
        <v>831</v>
      </c>
      <c r="S18" s="418" t="s">
        <v>825</v>
      </c>
      <c r="T18" t="s">
        <v>824</v>
      </c>
      <c r="U18" s="411" t="s">
        <v>1072</v>
      </c>
      <c r="V18" s="411">
        <v>18</v>
      </c>
      <c r="W18" s="411">
        <v>-2</v>
      </c>
      <c r="X18" s="411" t="s">
        <v>820</v>
      </c>
      <c r="Y18" s="420" t="s">
        <v>1072</v>
      </c>
      <c r="Z18" s="420">
        <v>18</v>
      </c>
      <c r="AA18" s="419" t="s">
        <v>830</v>
      </c>
      <c r="AB18" s="418" t="s">
        <v>821</v>
      </c>
      <c r="AC18" s="411" t="s">
        <v>1072</v>
      </c>
      <c r="AD18" s="411">
        <v>18</v>
      </c>
      <c r="AE18" s="411">
        <v>-2</v>
      </c>
      <c r="AF18" s="414" t="s">
        <v>822</v>
      </c>
      <c r="AG18" s="420" t="s">
        <v>1073</v>
      </c>
      <c r="AH18" s="420">
        <v>18</v>
      </c>
      <c r="AI18" s="419" t="s">
        <v>830</v>
      </c>
      <c r="AJ18" s="418" t="s">
        <v>1074</v>
      </c>
    </row>
    <row r="19" spans="1:36" ht="13.5">
      <c r="A19" s="414" t="s">
        <v>823</v>
      </c>
      <c r="B19" s="201"/>
      <c r="C19" s="411" t="s">
        <v>819</v>
      </c>
      <c r="D19" s="411" t="s">
        <v>1072</v>
      </c>
      <c r="E19" s="411">
        <v>19</v>
      </c>
      <c r="F19" s="411">
        <v>-1</v>
      </c>
      <c r="G19" s="411" t="s">
        <v>820</v>
      </c>
      <c r="H19" s="420" t="s">
        <v>1072</v>
      </c>
      <c r="I19" s="420">
        <v>19</v>
      </c>
      <c r="J19" s="419" t="s">
        <v>831</v>
      </c>
      <c r="K19" s="418" t="s">
        <v>821</v>
      </c>
      <c r="L19" s="411" t="s">
        <v>1072</v>
      </c>
      <c r="M19" s="411">
        <v>19</v>
      </c>
      <c r="N19" s="411">
        <v>-1</v>
      </c>
      <c r="O19" s="414" t="s">
        <v>822</v>
      </c>
      <c r="P19" s="419" t="s">
        <v>1073</v>
      </c>
      <c r="Q19" s="419">
        <v>19</v>
      </c>
      <c r="R19" s="421" t="s">
        <v>831</v>
      </c>
      <c r="S19" s="418" t="s">
        <v>825</v>
      </c>
      <c r="T19" t="s">
        <v>824</v>
      </c>
      <c r="U19" s="411" t="s">
        <v>1072</v>
      </c>
      <c r="V19" s="411">
        <v>19</v>
      </c>
      <c r="W19" s="411">
        <v>-2</v>
      </c>
      <c r="X19" s="411" t="s">
        <v>820</v>
      </c>
      <c r="Y19" s="420" t="s">
        <v>1072</v>
      </c>
      <c r="Z19" s="420">
        <v>19</v>
      </c>
      <c r="AA19" s="419" t="s">
        <v>830</v>
      </c>
      <c r="AB19" s="418" t="s">
        <v>821</v>
      </c>
      <c r="AC19" s="411" t="s">
        <v>1072</v>
      </c>
      <c r="AD19" s="411">
        <v>19</v>
      </c>
      <c r="AE19" s="411">
        <v>-2</v>
      </c>
      <c r="AF19" s="414" t="s">
        <v>822</v>
      </c>
      <c r="AG19" s="420" t="s">
        <v>1073</v>
      </c>
      <c r="AH19" s="420">
        <v>19</v>
      </c>
      <c r="AI19" s="419" t="s">
        <v>830</v>
      </c>
      <c r="AJ19" s="418" t="s">
        <v>1074</v>
      </c>
    </row>
    <row r="20" spans="1:36" ht="13.5">
      <c r="A20" s="414" t="s">
        <v>823</v>
      </c>
      <c r="B20" s="536" t="s">
        <v>423</v>
      </c>
      <c r="C20" s="411" t="s">
        <v>819</v>
      </c>
      <c r="D20" s="411" t="s">
        <v>1072</v>
      </c>
      <c r="E20" s="411">
        <v>20</v>
      </c>
      <c r="F20" s="411">
        <v>-1</v>
      </c>
      <c r="G20" s="411" t="s">
        <v>820</v>
      </c>
      <c r="H20" s="420" t="s">
        <v>1072</v>
      </c>
      <c r="I20" s="420">
        <v>20</v>
      </c>
      <c r="J20" s="419" t="s">
        <v>831</v>
      </c>
      <c r="K20" s="418" t="s">
        <v>821</v>
      </c>
      <c r="L20" s="411" t="s">
        <v>1072</v>
      </c>
      <c r="M20" s="411">
        <v>20</v>
      </c>
      <c r="N20" s="411">
        <v>-1</v>
      </c>
      <c r="O20" s="414" t="s">
        <v>822</v>
      </c>
      <c r="P20" s="419" t="s">
        <v>1073</v>
      </c>
      <c r="Q20" s="419">
        <v>20</v>
      </c>
      <c r="R20" s="421" t="s">
        <v>831</v>
      </c>
      <c r="S20" s="418" t="s">
        <v>825</v>
      </c>
      <c r="T20" t="s">
        <v>824</v>
      </c>
      <c r="U20" s="411" t="s">
        <v>1072</v>
      </c>
      <c r="V20" s="411">
        <v>20</v>
      </c>
      <c r="W20" s="411">
        <v>-2</v>
      </c>
      <c r="X20" s="411" t="s">
        <v>820</v>
      </c>
      <c r="Y20" s="420" t="s">
        <v>1072</v>
      </c>
      <c r="Z20" s="420">
        <v>20</v>
      </c>
      <c r="AA20" s="419" t="s">
        <v>830</v>
      </c>
      <c r="AB20" s="418" t="s">
        <v>821</v>
      </c>
      <c r="AC20" s="411" t="s">
        <v>1072</v>
      </c>
      <c r="AD20" s="411">
        <v>20</v>
      </c>
      <c r="AE20" s="411">
        <v>-2</v>
      </c>
      <c r="AF20" s="414" t="s">
        <v>822</v>
      </c>
      <c r="AG20" s="420" t="s">
        <v>1073</v>
      </c>
      <c r="AH20" s="420">
        <v>20</v>
      </c>
      <c r="AI20" s="419" t="s">
        <v>830</v>
      </c>
      <c r="AJ20" s="418" t="s">
        <v>1074</v>
      </c>
    </row>
    <row r="21" spans="1:36" ht="13.5">
      <c r="A21" s="414" t="s">
        <v>823</v>
      </c>
      <c r="B21" s="535"/>
      <c r="C21" s="411" t="s">
        <v>819</v>
      </c>
      <c r="D21" s="411" t="s">
        <v>1072</v>
      </c>
      <c r="E21" s="411">
        <v>21</v>
      </c>
      <c r="F21" s="411">
        <v>-1</v>
      </c>
      <c r="G21" s="411" t="s">
        <v>820</v>
      </c>
      <c r="H21" s="420" t="s">
        <v>1072</v>
      </c>
      <c r="I21" s="420">
        <v>21</v>
      </c>
      <c r="J21" s="419" t="s">
        <v>831</v>
      </c>
      <c r="K21" s="418" t="s">
        <v>821</v>
      </c>
      <c r="L21" s="411" t="s">
        <v>1072</v>
      </c>
      <c r="M21" s="411">
        <v>21</v>
      </c>
      <c r="N21" s="411">
        <v>-1</v>
      </c>
      <c r="O21" s="414" t="s">
        <v>822</v>
      </c>
      <c r="P21" s="419" t="s">
        <v>1073</v>
      </c>
      <c r="Q21" s="419">
        <v>21</v>
      </c>
      <c r="R21" s="421" t="s">
        <v>831</v>
      </c>
      <c r="S21" s="418" t="s">
        <v>825</v>
      </c>
      <c r="T21" t="s">
        <v>824</v>
      </c>
      <c r="U21" s="411" t="s">
        <v>1072</v>
      </c>
      <c r="V21" s="411">
        <v>21</v>
      </c>
      <c r="W21" s="411">
        <v>-2</v>
      </c>
      <c r="X21" s="411" t="s">
        <v>820</v>
      </c>
      <c r="Y21" s="420" t="s">
        <v>1072</v>
      </c>
      <c r="Z21" s="420">
        <v>21</v>
      </c>
      <c r="AA21" s="419" t="s">
        <v>830</v>
      </c>
      <c r="AB21" s="418" t="s">
        <v>821</v>
      </c>
      <c r="AC21" s="411" t="s">
        <v>1072</v>
      </c>
      <c r="AD21" s="411">
        <v>21</v>
      </c>
      <c r="AE21" s="411">
        <v>-2</v>
      </c>
      <c r="AF21" s="414" t="s">
        <v>822</v>
      </c>
      <c r="AG21" s="420" t="s">
        <v>1073</v>
      </c>
      <c r="AH21" s="420">
        <v>21</v>
      </c>
      <c r="AI21" s="419" t="s">
        <v>830</v>
      </c>
      <c r="AJ21" s="418" t="s">
        <v>1074</v>
      </c>
    </row>
    <row r="22" spans="1:36" ht="13.5">
      <c r="A22" s="414" t="s">
        <v>823</v>
      </c>
      <c r="B22" s="224" t="s">
        <v>353</v>
      </c>
      <c r="C22" s="411" t="s">
        <v>819</v>
      </c>
      <c r="D22" s="411" t="s">
        <v>1072</v>
      </c>
      <c r="E22" s="411">
        <v>22</v>
      </c>
      <c r="F22" s="411">
        <v>-1</v>
      </c>
      <c r="G22" s="411" t="s">
        <v>820</v>
      </c>
      <c r="H22" s="420" t="s">
        <v>1072</v>
      </c>
      <c r="I22" s="420">
        <v>22</v>
      </c>
      <c r="J22" s="419" t="s">
        <v>831</v>
      </c>
      <c r="K22" s="418" t="s">
        <v>821</v>
      </c>
      <c r="L22" s="411" t="s">
        <v>1072</v>
      </c>
      <c r="M22" s="411">
        <v>22</v>
      </c>
      <c r="N22" s="411">
        <v>-1</v>
      </c>
      <c r="O22" s="414" t="s">
        <v>822</v>
      </c>
      <c r="P22" s="419" t="s">
        <v>1073</v>
      </c>
      <c r="Q22" s="419">
        <v>22</v>
      </c>
      <c r="R22" s="421" t="s">
        <v>831</v>
      </c>
      <c r="S22" s="418" t="s">
        <v>825</v>
      </c>
      <c r="T22" t="s">
        <v>824</v>
      </c>
      <c r="U22" s="411" t="s">
        <v>1072</v>
      </c>
      <c r="V22" s="411">
        <v>22</v>
      </c>
      <c r="W22" s="411">
        <v>-2</v>
      </c>
      <c r="X22" s="411" t="s">
        <v>820</v>
      </c>
      <c r="Y22" s="420" t="s">
        <v>1072</v>
      </c>
      <c r="Z22" s="420">
        <v>22</v>
      </c>
      <c r="AA22" s="419" t="s">
        <v>830</v>
      </c>
      <c r="AB22" s="418" t="s">
        <v>821</v>
      </c>
      <c r="AC22" s="411" t="s">
        <v>1072</v>
      </c>
      <c r="AD22" s="411">
        <v>22</v>
      </c>
      <c r="AE22" s="411">
        <v>-2</v>
      </c>
      <c r="AF22" s="414" t="s">
        <v>822</v>
      </c>
      <c r="AG22" s="420" t="s">
        <v>1073</v>
      </c>
      <c r="AH22" s="420">
        <v>22</v>
      </c>
      <c r="AI22" s="419" t="s">
        <v>830</v>
      </c>
      <c r="AJ22" s="418" t="s">
        <v>1074</v>
      </c>
    </row>
    <row r="23" spans="1:36" ht="13.5">
      <c r="A23" s="414" t="s">
        <v>823</v>
      </c>
      <c r="B23" s="534"/>
      <c r="C23" s="411" t="s">
        <v>819</v>
      </c>
      <c r="D23" s="411" t="s">
        <v>1072</v>
      </c>
      <c r="E23" s="411">
        <v>23</v>
      </c>
      <c r="F23" s="411">
        <v>-1</v>
      </c>
      <c r="G23" s="411" t="s">
        <v>820</v>
      </c>
      <c r="H23" s="420" t="s">
        <v>1072</v>
      </c>
      <c r="I23" s="420">
        <v>23</v>
      </c>
      <c r="J23" s="419" t="s">
        <v>831</v>
      </c>
      <c r="K23" s="418" t="s">
        <v>821</v>
      </c>
      <c r="L23" s="411" t="s">
        <v>1072</v>
      </c>
      <c r="M23" s="411">
        <v>23</v>
      </c>
      <c r="N23" s="411">
        <v>-1</v>
      </c>
      <c r="O23" s="414" t="s">
        <v>822</v>
      </c>
      <c r="P23" s="419" t="s">
        <v>1073</v>
      </c>
      <c r="Q23" s="419">
        <v>23</v>
      </c>
      <c r="R23" s="421" t="s">
        <v>831</v>
      </c>
      <c r="S23" s="418" t="s">
        <v>825</v>
      </c>
      <c r="T23" t="s">
        <v>824</v>
      </c>
      <c r="U23" s="411" t="s">
        <v>1072</v>
      </c>
      <c r="V23" s="411">
        <v>23</v>
      </c>
      <c r="W23" s="411">
        <v>-2</v>
      </c>
      <c r="X23" s="411" t="s">
        <v>820</v>
      </c>
      <c r="Y23" s="420" t="s">
        <v>1072</v>
      </c>
      <c r="Z23" s="420">
        <v>23</v>
      </c>
      <c r="AA23" s="419" t="s">
        <v>830</v>
      </c>
      <c r="AB23" s="418" t="s">
        <v>821</v>
      </c>
      <c r="AC23" s="411" t="s">
        <v>1072</v>
      </c>
      <c r="AD23" s="411">
        <v>23</v>
      </c>
      <c r="AE23" s="411">
        <v>-2</v>
      </c>
      <c r="AF23" s="414" t="s">
        <v>822</v>
      </c>
      <c r="AG23" s="420" t="s">
        <v>1073</v>
      </c>
      <c r="AH23" s="420">
        <v>23</v>
      </c>
      <c r="AI23" s="419" t="s">
        <v>830</v>
      </c>
      <c r="AJ23" s="418" t="s">
        <v>1074</v>
      </c>
    </row>
    <row r="24" spans="1:36" ht="13.5">
      <c r="A24" s="414" t="s">
        <v>823</v>
      </c>
      <c r="B24" s="224" t="s">
        <v>67</v>
      </c>
      <c r="C24" s="411" t="s">
        <v>819</v>
      </c>
      <c r="D24" s="411" t="s">
        <v>1072</v>
      </c>
      <c r="E24" s="411">
        <v>24</v>
      </c>
      <c r="F24" s="411">
        <v>-1</v>
      </c>
      <c r="G24" s="411" t="s">
        <v>820</v>
      </c>
      <c r="H24" s="420" t="s">
        <v>1072</v>
      </c>
      <c r="I24" s="420">
        <v>24</v>
      </c>
      <c r="J24" s="419" t="s">
        <v>831</v>
      </c>
      <c r="K24" s="418" t="s">
        <v>821</v>
      </c>
      <c r="L24" s="411" t="s">
        <v>1072</v>
      </c>
      <c r="M24" s="411">
        <v>24</v>
      </c>
      <c r="N24" s="411">
        <v>-1</v>
      </c>
      <c r="O24" s="414" t="s">
        <v>822</v>
      </c>
      <c r="P24" s="419" t="s">
        <v>1073</v>
      </c>
      <c r="Q24" s="419">
        <v>24</v>
      </c>
      <c r="R24" s="421" t="s">
        <v>831</v>
      </c>
      <c r="S24" s="418" t="s">
        <v>825</v>
      </c>
      <c r="T24" t="s">
        <v>824</v>
      </c>
      <c r="U24" s="411" t="s">
        <v>1072</v>
      </c>
      <c r="V24" s="411">
        <v>24</v>
      </c>
      <c r="W24" s="411">
        <v>-2</v>
      </c>
      <c r="X24" s="411" t="s">
        <v>820</v>
      </c>
      <c r="Y24" s="420" t="s">
        <v>1072</v>
      </c>
      <c r="Z24" s="420">
        <v>24</v>
      </c>
      <c r="AA24" s="419" t="s">
        <v>830</v>
      </c>
      <c r="AB24" s="418" t="s">
        <v>821</v>
      </c>
      <c r="AC24" s="411" t="s">
        <v>1072</v>
      </c>
      <c r="AD24" s="411">
        <v>24</v>
      </c>
      <c r="AE24" s="411">
        <v>-2</v>
      </c>
      <c r="AF24" s="414" t="s">
        <v>822</v>
      </c>
      <c r="AG24" s="420" t="s">
        <v>1073</v>
      </c>
      <c r="AH24" s="420">
        <v>24</v>
      </c>
      <c r="AI24" s="419" t="s">
        <v>830</v>
      </c>
      <c r="AJ24" s="418" t="s">
        <v>1074</v>
      </c>
    </row>
    <row r="25" spans="1:36" ht="13.5">
      <c r="A25" s="414" t="s">
        <v>823</v>
      </c>
      <c r="B25" s="534"/>
      <c r="C25" s="411" t="s">
        <v>819</v>
      </c>
      <c r="D25" s="411" t="s">
        <v>1072</v>
      </c>
      <c r="E25" s="411">
        <v>25</v>
      </c>
      <c r="F25" s="411">
        <v>-1</v>
      </c>
      <c r="G25" s="411" t="s">
        <v>820</v>
      </c>
      <c r="H25" s="420" t="s">
        <v>1072</v>
      </c>
      <c r="I25" s="420">
        <v>25</v>
      </c>
      <c r="J25" s="419" t="s">
        <v>831</v>
      </c>
      <c r="K25" s="418" t="s">
        <v>821</v>
      </c>
      <c r="L25" s="411" t="s">
        <v>1072</v>
      </c>
      <c r="M25" s="411">
        <v>25</v>
      </c>
      <c r="N25" s="411">
        <v>-1</v>
      </c>
      <c r="O25" s="414" t="s">
        <v>822</v>
      </c>
      <c r="P25" s="419" t="s">
        <v>1073</v>
      </c>
      <c r="Q25" s="419">
        <v>25</v>
      </c>
      <c r="R25" s="421" t="s">
        <v>831</v>
      </c>
      <c r="S25" s="418" t="s">
        <v>825</v>
      </c>
      <c r="T25" t="s">
        <v>824</v>
      </c>
      <c r="U25" s="411" t="s">
        <v>1072</v>
      </c>
      <c r="V25" s="411">
        <v>25</v>
      </c>
      <c r="W25" s="411">
        <v>-2</v>
      </c>
      <c r="X25" s="411" t="s">
        <v>820</v>
      </c>
      <c r="Y25" s="420" t="s">
        <v>1072</v>
      </c>
      <c r="Z25" s="420">
        <v>25</v>
      </c>
      <c r="AA25" s="419" t="s">
        <v>830</v>
      </c>
      <c r="AB25" s="418" t="s">
        <v>821</v>
      </c>
      <c r="AC25" s="411" t="s">
        <v>1072</v>
      </c>
      <c r="AD25" s="411">
        <v>25</v>
      </c>
      <c r="AE25" s="411">
        <v>-2</v>
      </c>
      <c r="AF25" s="414" t="s">
        <v>822</v>
      </c>
      <c r="AG25" s="420" t="s">
        <v>1073</v>
      </c>
      <c r="AH25" s="420">
        <v>25</v>
      </c>
      <c r="AI25" s="419" t="s">
        <v>830</v>
      </c>
      <c r="AJ25" s="418" t="s">
        <v>1074</v>
      </c>
    </row>
    <row r="26" spans="1:36" ht="13.5">
      <c r="A26" s="414" t="s">
        <v>823</v>
      </c>
      <c r="B26" s="215" t="s">
        <v>427</v>
      </c>
      <c r="C26" s="411" t="s">
        <v>819</v>
      </c>
      <c r="D26" s="411" t="s">
        <v>1072</v>
      </c>
      <c r="E26" s="411">
        <v>26</v>
      </c>
      <c r="F26" s="411">
        <v>-1</v>
      </c>
      <c r="G26" s="411" t="s">
        <v>820</v>
      </c>
      <c r="H26" s="420" t="s">
        <v>1072</v>
      </c>
      <c r="I26" s="420">
        <v>26</v>
      </c>
      <c r="J26" s="419" t="s">
        <v>831</v>
      </c>
      <c r="K26" s="418" t="s">
        <v>821</v>
      </c>
      <c r="L26" s="411" t="s">
        <v>1072</v>
      </c>
      <c r="M26" s="411">
        <v>26</v>
      </c>
      <c r="N26" s="411">
        <v>-1</v>
      </c>
      <c r="O26" s="414" t="s">
        <v>822</v>
      </c>
      <c r="P26" s="419" t="s">
        <v>1073</v>
      </c>
      <c r="Q26" s="419">
        <v>26</v>
      </c>
      <c r="R26" s="421" t="s">
        <v>831</v>
      </c>
      <c r="S26" s="418" t="s">
        <v>825</v>
      </c>
      <c r="T26" t="s">
        <v>824</v>
      </c>
      <c r="U26" s="411" t="s">
        <v>1072</v>
      </c>
      <c r="V26" s="411">
        <v>26</v>
      </c>
      <c r="W26" s="411">
        <v>-2</v>
      </c>
      <c r="X26" s="411" t="s">
        <v>820</v>
      </c>
      <c r="Y26" s="420" t="s">
        <v>1072</v>
      </c>
      <c r="Z26" s="420">
        <v>26</v>
      </c>
      <c r="AA26" s="419" t="s">
        <v>830</v>
      </c>
      <c r="AB26" s="418" t="s">
        <v>821</v>
      </c>
      <c r="AC26" s="411" t="s">
        <v>1072</v>
      </c>
      <c r="AD26" s="411">
        <v>26</v>
      </c>
      <c r="AE26" s="411">
        <v>-2</v>
      </c>
      <c r="AF26" s="414" t="s">
        <v>822</v>
      </c>
      <c r="AG26" s="420" t="s">
        <v>1073</v>
      </c>
      <c r="AH26" s="420">
        <v>26</v>
      </c>
      <c r="AI26" s="419" t="s">
        <v>830</v>
      </c>
      <c r="AJ26" s="418" t="s">
        <v>1074</v>
      </c>
    </row>
    <row r="27" spans="1:36" ht="14.25">
      <c r="A27" s="414" t="s">
        <v>823</v>
      </c>
      <c r="B27" s="206" t="s">
        <v>428</v>
      </c>
      <c r="C27" s="411" t="s">
        <v>819</v>
      </c>
      <c r="D27" s="411" t="s">
        <v>1072</v>
      </c>
      <c r="E27" s="411">
        <v>27</v>
      </c>
      <c r="F27" s="411">
        <v>-1</v>
      </c>
      <c r="G27" s="411" t="s">
        <v>820</v>
      </c>
      <c r="H27" s="420" t="s">
        <v>1072</v>
      </c>
      <c r="I27" s="420">
        <v>27</v>
      </c>
      <c r="J27" s="419" t="s">
        <v>831</v>
      </c>
      <c r="K27" s="418" t="s">
        <v>821</v>
      </c>
      <c r="L27" s="411" t="s">
        <v>1072</v>
      </c>
      <c r="M27" s="411">
        <v>27</v>
      </c>
      <c r="N27" s="411">
        <v>-1</v>
      </c>
      <c r="O27" s="414" t="s">
        <v>822</v>
      </c>
      <c r="P27" s="419" t="s">
        <v>1073</v>
      </c>
      <c r="Q27" s="419">
        <v>27</v>
      </c>
      <c r="R27" s="421" t="s">
        <v>831</v>
      </c>
      <c r="S27" s="418" t="s">
        <v>825</v>
      </c>
      <c r="T27" t="s">
        <v>824</v>
      </c>
      <c r="U27" s="411" t="s">
        <v>1072</v>
      </c>
      <c r="V27" s="411">
        <v>27</v>
      </c>
      <c r="W27" s="411">
        <v>-2</v>
      </c>
      <c r="X27" s="411" t="s">
        <v>820</v>
      </c>
      <c r="Y27" s="420" t="s">
        <v>1072</v>
      </c>
      <c r="Z27" s="420">
        <v>27</v>
      </c>
      <c r="AA27" s="419" t="s">
        <v>830</v>
      </c>
      <c r="AB27" s="418" t="s">
        <v>821</v>
      </c>
      <c r="AC27" s="411" t="s">
        <v>1072</v>
      </c>
      <c r="AD27" s="411">
        <v>27</v>
      </c>
      <c r="AE27" s="411">
        <v>-2</v>
      </c>
      <c r="AF27" s="414" t="s">
        <v>822</v>
      </c>
      <c r="AG27" s="420" t="s">
        <v>1073</v>
      </c>
      <c r="AH27" s="420">
        <v>27</v>
      </c>
      <c r="AI27" s="419" t="s">
        <v>830</v>
      </c>
      <c r="AJ27" s="418" t="s">
        <v>1074</v>
      </c>
    </row>
    <row r="28" spans="1:36" ht="13.5">
      <c r="A28" s="414" t="s">
        <v>823</v>
      </c>
      <c r="B28" s="206" t="s">
        <v>430</v>
      </c>
      <c r="C28" s="411" t="s">
        <v>819</v>
      </c>
      <c r="D28" s="411" t="s">
        <v>1072</v>
      </c>
      <c r="E28" s="411">
        <v>28</v>
      </c>
      <c r="F28" s="411">
        <v>-1</v>
      </c>
      <c r="G28" s="411" t="s">
        <v>820</v>
      </c>
      <c r="H28" s="420" t="s">
        <v>1072</v>
      </c>
      <c r="I28" s="420">
        <v>28</v>
      </c>
      <c r="J28" s="419" t="s">
        <v>831</v>
      </c>
      <c r="K28" s="418" t="s">
        <v>821</v>
      </c>
      <c r="L28" s="411" t="s">
        <v>1072</v>
      </c>
      <c r="M28" s="411">
        <v>28</v>
      </c>
      <c r="N28" s="411">
        <v>-1</v>
      </c>
      <c r="O28" s="414" t="s">
        <v>822</v>
      </c>
      <c r="P28" s="419" t="s">
        <v>1073</v>
      </c>
      <c r="Q28" s="419">
        <v>28</v>
      </c>
      <c r="R28" s="421" t="s">
        <v>831</v>
      </c>
      <c r="S28" s="418" t="s">
        <v>825</v>
      </c>
      <c r="T28" t="s">
        <v>824</v>
      </c>
      <c r="U28" s="411" t="s">
        <v>1072</v>
      </c>
      <c r="V28" s="411">
        <v>28</v>
      </c>
      <c r="W28" s="411">
        <v>-2</v>
      </c>
      <c r="X28" s="411" t="s">
        <v>820</v>
      </c>
      <c r="Y28" s="420" t="s">
        <v>1072</v>
      </c>
      <c r="Z28" s="420">
        <v>28</v>
      </c>
      <c r="AA28" s="419" t="s">
        <v>830</v>
      </c>
      <c r="AB28" s="418" t="s">
        <v>821</v>
      </c>
      <c r="AC28" s="411" t="s">
        <v>1072</v>
      </c>
      <c r="AD28" s="411">
        <v>28</v>
      </c>
      <c r="AE28" s="411">
        <v>-2</v>
      </c>
      <c r="AF28" s="414" t="s">
        <v>822</v>
      </c>
      <c r="AG28" s="420" t="s">
        <v>1073</v>
      </c>
      <c r="AH28" s="420">
        <v>28</v>
      </c>
      <c r="AI28" s="419" t="s">
        <v>830</v>
      </c>
      <c r="AJ28" s="418" t="s">
        <v>1074</v>
      </c>
    </row>
    <row r="29" spans="1:36" ht="13.5">
      <c r="A29" s="414" t="s">
        <v>823</v>
      </c>
      <c r="B29" s="206" t="s">
        <v>431</v>
      </c>
      <c r="C29" s="411" t="s">
        <v>819</v>
      </c>
      <c r="D29" s="411" t="s">
        <v>1072</v>
      </c>
      <c r="E29" s="411">
        <v>29</v>
      </c>
      <c r="F29" s="411">
        <v>-1</v>
      </c>
      <c r="G29" s="411" t="s">
        <v>820</v>
      </c>
      <c r="H29" s="420" t="s">
        <v>1072</v>
      </c>
      <c r="I29" s="420">
        <v>29</v>
      </c>
      <c r="J29" s="419" t="s">
        <v>831</v>
      </c>
      <c r="K29" s="418" t="s">
        <v>821</v>
      </c>
      <c r="L29" s="411" t="s">
        <v>1072</v>
      </c>
      <c r="M29" s="411">
        <v>29</v>
      </c>
      <c r="N29" s="411">
        <v>-1</v>
      </c>
      <c r="O29" s="414" t="s">
        <v>822</v>
      </c>
      <c r="P29" s="419" t="s">
        <v>1073</v>
      </c>
      <c r="Q29" s="419">
        <v>29</v>
      </c>
      <c r="R29" s="421" t="s">
        <v>831</v>
      </c>
      <c r="S29" s="418" t="s">
        <v>825</v>
      </c>
      <c r="T29" t="s">
        <v>824</v>
      </c>
      <c r="U29" s="411" t="s">
        <v>1072</v>
      </c>
      <c r="V29" s="411">
        <v>29</v>
      </c>
      <c r="W29" s="411">
        <v>-2</v>
      </c>
      <c r="X29" s="411" t="s">
        <v>820</v>
      </c>
      <c r="Y29" s="420" t="s">
        <v>1072</v>
      </c>
      <c r="Z29" s="420">
        <v>29</v>
      </c>
      <c r="AA29" s="419" t="s">
        <v>830</v>
      </c>
      <c r="AB29" s="418" t="s">
        <v>821</v>
      </c>
      <c r="AC29" s="411" t="s">
        <v>1072</v>
      </c>
      <c r="AD29" s="411">
        <v>29</v>
      </c>
      <c r="AE29" s="411">
        <v>-2</v>
      </c>
      <c r="AF29" s="414" t="s">
        <v>822</v>
      </c>
      <c r="AG29" s="420" t="s">
        <v>1073</v>
      </c>
      <c r="AH29" s="420">
        <v>29</v>
      </c>
      <c r="AI29" s="419" t="s">
        <v>830</v>
      </c>
      <c r="AJ29" s="418" t="s">
        <v>1074</v>
      </c>
    </row>
    <row r="30" spans="1:36" ht="13.5">
      <c r="A30" s="414" t="s">
        <v>823</v>
      </c>
      <c r="B30" s="206" t="s">
        <v>432</v>
      </c>
      <c r="C30" s="411" t="s">
        <v>819</v>
      </c>
      <c r="D30" s="411" t="s">
        <v>1072</v>
      </c>
      <c r="E30" s="411">
        <v>30</v>
      </c>
      <c r="F30" s="411">
        <v>-1</v>
      </c>
      <c r="G30" s="411" t="s">
        <v>820</v>
      </c>
      <c r="H30" s="420" t="s">
        <v>1072</v>
      </c>
      <c r="I30" s="420">
        <v>30</v>
      </c>
      <c r="J30" s="419" t="s">
        <v>831</v>
      </c>
      <c r="K30" s="418" t="s">
        <v>821</v>
      </c>
      <c r="L30" s="411" t="s">
        <v>1072</v>
      </c>
      <c r="M30" s="411">
        <v>30</v>
      </c>
      <c r="N30" s="411">
        <v>-1</v>
      </c>
      <c r="O30" s="414" t="s">
        <v>822</v>
      </c>
      <c r="P30" s="419" t="s">
        <v>1073</v>
      </c>
      <c r="Q30" s="419">
        <v>30</v>
      </c>
      <c r="R30" s="421" t="s">
        <v>831</v>
      </c>
      <c r="S30" s="418" t="s">
        <v>825</v>
      </c>
      <c r="T30" t="s">
        <v>824</v>
      </c>
      <c r="U30" s="411" t="s">
        <v>1072</v>
      </c>
      <c r="V30" s="411">
        <v>30</v>
      </c>
      <c r="W30" s="411">
        <v>-2</v>
      </c>
      <c r="X30" s="411" t="s">
        <v>820</v>
      </c>
      <c r="Y30" s="420" t="s">
        <v>1072</v>
      </c>
      <c r="Z30" s="420">
        <v>30</v>
      </c>
      <c r="AA30" s="419" t="s">
        <v>830</v>
      </c>
      <c r="AB30" s="418" t="s">
        <v>821</v>
      </c>
      <c r="AC30" s="411" t="s">
        <v>1072</v>
      </c>
      <c r="AD30" s="411">
        <v>30</v>
      </c>
      <c r="AE30" s="411">
        <v>-2</v>
      </c>
      <c r="AF30" s="414" t="s">
        <v>822</v>
      </c>
      <c r="AG30" s="420" t="s">
        <v>1073</v>
      </c>
      <c r="AH30" s="420">
        <v>30</v>
      </c>
      <c r="AI30" s="419" t="s">
        <v>830</v>
      </c>
      <c r="AJ30" s="418" t="s">
        <v>1074</v>
      </c>
    </row>
    <row r="31" spans="1:36" ht="13.5">
      <c r="A31" s="414" t="s">
        <v>823</v>
      </c>
      <c r="B31" s="206" t="s">
        <v>433</v>
      </c>
      <c r="C31" s="411" t="s">
        <v>819</v>
      </c>
      <c r="D31" s="411" t="s">
        <v>1072</v>
      </c>
      <c r="E31" s="411">
        <v>31</v>
      </c>
      <c r="F31" s="411">
        <v>-1</v>
      </c>
      <c r="G31" s="411" t="s">
        <v>820</v>
      </c>
      <c r="H31" s="420" t="s">
        <v>1072</v>
      </c>
      <c r="I31" s="420">
        <v>31</v>
      </c>
      <c r="J31" s="419" t="s">
        <v>831</v>
      </c>
      <c r="K31" s="418" t="s">
        <v>821</v>
      </c>
      <c r="L31" s="411" t="s">
        <v>1072</v>
      </c>
      <c r="M31" s="411">
        <v>31</v>
      </c>
      <c r="N31" s="411">
        <v>-1</v>
      </c>
      <c r="O31" s="414" t="s">
        <v>822</v>
      </c>
      <c r="P31" s="419" t="s">
        <v>1073</v>
      </c>
      <c r="Q31" s="419">
        <v>31</v>
      </c>
      <c r="R31" s="421" t="s">
        <v>831</v>
      </c>
      <c r="S31" s="418" t="s">
        <v>825</v>
      </c>
      <c r="T31" t="s">
        <v>824</v>
      </c>
      <c r="U31" s="411" t="s">
        <v>1072</v>
      </c>
      <c r="V31" s="411">
        <v>31</v>
      </c>
      <c r="W31" s="411">
        <v>-2</v>
      </c>
      <c r="X31" s="411" t="s">
        <v>820</v>
      </c>
      <c r="Y31" s="420" t="s">
        <v>1072</v>
      </c>
      <c r="Z31" s="420">
        <v>31</v>
      </c>
      <c r="AA31" s="419" t="s">
        <v>830</v>
      </c>
      <c r="AB31" s="418" t="s">
        <v>821</v>
      </c>
      <c r="AC31" s="411" t="s">
        <v>1072</v>
      </c>
      <c r="AD31" s="411">
        <v>31</v>
      </c>
      <c r="AE31" s="411">
        <v>-2</v>
      </c>
      <c r="AF31" s="414" t="s">
        <v>822</v>
      </c>
      <c r="AG31" s="420" t="s">
        <v>1073</v>
      </c>
      <c r="AH31" s="420">
        <v>31</v>
      </c>
      <c r="AI31" s="419" t="s">
        <v>830</v>
      </c>
      <c r="AJ31" s="418" t="s">
        <v>1074</v>
      </c>
    </row>
    <row r="32" spans="1:36" ht="14.25">
      <c r="A32" s="414" t="s">
        <v>823</v>
      </c>
      <c r="B32" s="206" t="s">
        <v>434</v>
      </c>
      <c r="C32" s="411" t="s">
        <v>819</v>
      </c>
      <c r="D32" s="411" t="s">
        <v>1072</v>
      </c>
      <c r="E32" s="411">
        <v>32</v>
      </c>
      <c r="F32" s="411">
        <v>-1</v>
      </c>
      <c r="G32" s="411" t="s">
        <v>820</v>
      </c>
      <c r="H32" s="420" t="s">
        <v>1072</v>
      </c>
      <c r="I32" s="420">
        <v>32</v>
      </c>
      <c r="J32" s="419" t="s">
        <v>831</v>
      </c>
      <c r="K32" s="418" t="s">
        <v>821</v>
      </c>
      <c r="L32" s="411" t="s">
        <v>1072</v>
      </c>
      <c r="M32" s="411">
        <v>32</v>
      </c>
      <c r="N32" s="411">
        <v>-1</v>
      </c>
      <c r="O32" s="414" t="s">
        <v>822</v>
      </c>
      <c r="P32" s="419" t="s">
        <v>1073</v>
      </c>
      <c r="Q32" s="419">
        <v>32</v>
      </c>
      <c r="R32" s="421" t="s">
        <v>831</v>
      </c>
      <c r="S32" s="418" t="s">
        <v>825</v>
      </c>
      <c r="T32" t="s">
        <v>824</v>
      </c>
      <c r="U32" s="411" t="s">
        <v>1072</v>
      </c>
      <c r="V32" s="411">
        <v>32</v>
      </c>
      <c r="W32" s="411">
        <v>-2</v>
      </c>
      <c r="X32" s="411" t="s">
        <v>820</v>
      </c>
      <c r="Y32" s="420" t="s">
        <v>1072</v>
      </c>
      <c r="Z32" s="420">
        <v>32</v>
      </c>
      <c r="AA32" s="419" t="s">
        <v>830</v>
      </c>
      <c r="AB32" s="418" t="s">
        <v>821</v>
      </c>
      <c r="AC32" s="411" t="s">
        <v>1072</v>
      </c>
      <c r="AD32" s="411">
        <v>32</v>
      </c>
      <c r="AE32" s="411">
        <v>-2</v>
      </c>
      <c r="AF32" s="414" t="s">
        <v>822</v>
      </c>
      <c r="AG32" s="420" t="s">
        <v>1073</v>
      </c>
      <c r="AH32" s="420">
        <v>32</v>
      </c>
      <c r="AI32" s="419" t="s">
        <v>830</v>
      </c>
      <c r="AJ32" s="418" t="s">
        <v>1074</v>
      </c>
    </row>
    <row r="33" spans="1:36" ht="14.25">
      <c r="A33" s="414" t="s">
        <v>823</v>
      </c>
      <c r="B33" s="206" t="s">
        <v>435</v>
      </c>
      <c r="C33" s="411" t="s">
        <v>819</v>
      </c>
      <c r="D33" s="411" t="s">
        <v>1072</v>
      </c>
      <c r="E33" s="411">
        <v>33</v>
      </c>
      <c r="F33" s="411">
        <v>-1</v>
      </c>
      <c r="G33" s="411" t="s">
        <v>820</v>
      </c>
      <c r="H33" s="420" t="s">
        <v>1072</v>
      </c>
      <c r="I33" s="420">
        <v>33</v>
      </c>
      <c r="J33" s="419" t="s">
        <v>831</v>
      </c>
      <c r="K33" s="418" t="s">
        <v>821</v>
      </c>
      <c r="L33" s="411" t="s">
        <v>1072</v>
      </c>
      <c r="M33" s="411">
        <v>33</v>
      </c>
      <c r="N33" s="411">
        <v>-1</v>
      </c>
      <c r="O33" s="414" t="s">
        <v>822</v>
      </c>
      <c r="P33" s="419" t="s">
        <v>1073</v>
      </c>
      <c r="Q33" s="419">
        <v>33</v>
      </c>
      <c r="R33" s="421" t="s">
        <v>831</v>
      </c>
      <c r="S33" s="418" t="s">
        <v>825</v>
      </c>
      <c r="T33" t="s">
        <v>824</v>
      </c>
      <c r="U33" s="411" t="s">
        <v>1072</v>
      </c>
      <c r="V33" s="411">
        <v>33</v>
      </c>
      <c r="W33" s="411">
        <v>-2</v>
      </c>
      <c r="X33" s="411" t="s">
        <v>820</v>
      </c>
      <c r="Y33" s="420" t="s">
        <v>1072</v>
      </c>
      <c r="Z33" s="420">
        <v>33</v>
      </c>
      <c r="AA33" s="419" t="s">
        <v>830</v>
      </c>
      <c r="AB33" s="418" t="s">
        <v>821</v>
      </c>
      <c r="AC33" s="411" t="s">
        <v>1072</v>
      </c>
      <c r="AD33" s="411">
        <v>33</v>
      </c>
      <c r="AE33" s="411">
        <v>-2</v>
      </c>
      <c r="AF33" s="414" t="s">
        <v>822</v>
      </c>
      <c r="AG33" s="420" t="s">
        <v>1073</v>
      </c>
      <c r="AH33" s="420">
        <v>33</v>
      </c>
      <c r="AI33" s="419" t="s">
        <v>830</v>
      </c>
      <c r="AJ33" s="418" t="s">
        <v>1074</v>
      </c>
    </row>
    <row r="34" spans="1:36" ht="14.25">
      <c r="A34" s="414" t="s">
        <v>823</v>
      </c>
      <c r="B34" s="206" t="s">
        <v>437</v>
      </c>
      <c r="C34" s="411" t="s">
        <v>819</v>
      </c>
      <c r="D34" s="411" t="s">
        <v>1072</v>
      </c>
      <c r="E34" s="411">
        <v>34</v>
      </c>
      <c r="F34" s="411">
        <v>-1</v>
      </c>
      <c r="G34" s="411" t="s">
        <v>820</v>
      </c>
      <c r="H34" s="420" t="s">
        <v>1072</v>
      </c>
      <c r="I34" s="420">
        <v>34</v>
      </c>
      <c r="J34" s="419" t="s">
        <v>831</v>
      </c>
      <c r="K34" s="418" t="s">
        <v>821</v>
      </c>
      <c r="L34" s="411" t="s">
        <v>1072</v>
      </c>
      <c r="M34" s="411">
        <v>34</v>
      </c>
      <c r="N34" s="411">
        <v>-1</v>
      </c>
      <c r="O34" s="414" t="s">
        <v>822</v>
      </c>
      <c r="P34" s="419" t="s">
        <v>1073</v>
      </c>
      <c r="Q34" s="419">
        <v>34</v>
      </c>
      <c r="R34" s="421" t="s">
        <v>831</v>
      </c>
      <c r="S34" s="418" t="s">
        <v>825</v>
      </c>
      <c r="T34" t="s">
        <v>824</v>
      </c>
      <c r="U34" s="411" t="s">
        <v>1072</v>
      </c>
      <c r="V34" s="411">
        <v>34</v>
      </c>
      <c r="W34" s="411">
        <v>-2</v>
      </c>
      <c r="X34" s="411" t="s">
        <v>820</v>
      </c>
      <c r="Y34" s="420" t="s">
        <v>1072</v>
      </c>
      <c r="Z34" s="420">
        <v>34</v>
      </c>
      <c r="AA34" s="419" t="s">
        <v>830</v>
      </c>
      <c r="AB34" s="418" t="s">
        <v>821</v>
      </c>
      <c r="AC34" s="411" t="s">
        <v>1072</v>
      </c>
      <c r="AD34" s="411">
        <v>34</v>
      </c>
      <c r="AE34" s="411">
        <v>-2</v>
      </c>
      <c r="AF34" s="414" t="s">
        <v>822</v>
      </c>
      <c r="AG34" s="420" t="s">
        <v>1073</v>
      </c>
      <c r="AH34" s="420">
        <v>34</v>
      </c>
      <c r="AI34" s="419" t="s">
        <v>830</v>
      </c>
      <c r="AJ34" s="418" t="s">
        <v>1074</v>
      </c>
    </row>
    <row r="35" spans="1:36" ht="14.25">
      <c r="A35" s="414" t="s">
        <v>823</v>
      </c>
      <c r="B35" s="206" t="s">
        <v>438</v>
      </c>
      <c r="C35" s="411" t="s">
        <v>819</v>
      </c>
      <c r="D35" s="411" t="s">
        <v>1072</v>
      </c>
      <c r="E35" s="411">
        <v>35</v>
      </c>
      <c r="F35" s="411">
        <v>-1</v>
      </c>
      <c r="G35" s="411" t="s">
        <v>820</v>
      </c>
      <c r="H35" s="420" t="s">
        <v>1072</v>
      </c>
      <c r="I35" s="420">
        <v>35</v>
      </c>
      <c r="J35" s="419" t="s">
        <v>831</v>
      </c>
      <c r="K35" s="418" t="s">
        <v>821</v>
      </c>
      <c r="L35" s="411" t="s">
        <v>1072</v>
      </c>
      <c r="M35" s="411">
        <v>35</v>
      </c>
      <c r="N35" s="411">
        <v>-1</v>
      </c>
      <c r="O35" s="414" t="s">
        <v>822</v>
      </c>
      <c r="P35" s="419" t="s">
        <v>1073</v>
      </c>
      <c r="Q35" s="419">
        <v>35</v>
      </c>
      <c r="R35" s="421" t="s">
        <v>831</v>
      </c>
      <c r="S35" s="418" t="s">
        <v>825</v>
      </c>
      <c r="T35" t="s">
        <v>824</v>
      </c>
      <c r="U35" s="411" t="s">
        <v>1072</v>
      </c>
      <c r="V35" s="411">
        <v>35</v>
      </c>
      <c r="W35" s="411">
        <v>-2</v>
      </c>
      <c r="X35" s="411" t="s">
        <v>820</v>
      </c>
      <c r="Y35" s="420" t="s">
        <v>1072</v>
      </c>
      <c r="Z35" s="420">
        <v>35</v>
      </c>
      <c r="AA35" s="419" t="s">
        <v>830</v>
      </c>
      <c r="AB35" s="418" t="s">
        <v>821</v>
      </c>
      <c r="AC35" s="411" t="s">
        <v>1072</v>
      </c>
      <c r="AD35" s="411">
        <v>35</v>
      </c>
      <c r="AE35" s="411">
        <v>-2</v>
      </c>
      <c r="AF35" s="414" t="s">
        <v>822</v>
      </c>
      <c r="AG35" s="420" t="s">
        <v>1073</v>
      </c>
      <c r="AH35" s="420">
        <v>35</v>
      </c>
      <c r="AI35" s="419" t="s">
        <v>830</v>
      </c>
      <c r="AJ35" s="418" t="s">
        <v>1074</v>
      </c>
    </row>
    <row r="36" spans="1:36" ht="14.25">
      <c r="A36" s="414" t="s">
        <v>823</v>
      </c>
      <c r="B36" s="206" t="s">
        <v>439</v>
      </c>
      <c r="C36" s="411" t="s">
        <v>819</v>
      </c>
      <c r="D36" s="411" t="s">
        <v>1072</v>
      </c>
      <c r="E36" s="411">
        <v>36</v>
      </c>
      <c r="F36" s="411">
        <v>-1</v>
      </c>
      <c r="G36" s="411" t="s">
        <v>820</v>
      </c>
      <c r="H36" s="420" t="s">
        <v>1072</v>
      </c>
      <c r="I36" s="420">
        <v>36</v>
      </c>
      <c r="J36" s="419" t="s">
        <v>831</v>
      </c>
      <c r="K36" s="418" t="s">
        <v>821</v>
      </c>
      <c r="L36" s="411" t="s">
        <v>1072</v>
      </c>
      <c r="M36" s="411">
        <v>36</v>
      </c>
      <c r="N36" s="411">
        <v>-1</v>
      </c>
      <c r="O36" s="414" t="s">
        <v>822</v>
      </c>
      <c r="P36" s="419" t="s">
        <v>1073</v>
      </c>
      <c r="Q36" s="419">
        <v>36</v>
      </c>
      <c r="R36" s="421" t="s">
        <v>831</v>
      </c>
      <c r="S36" s="418" t="s">
        <v>825</v>
      </c>
      <c r="T36" t="s">
        <v>824</v>
      </c>
      <c r="U36" s="411" t="s">
        <v>1072</v>
      </c>
      <c r="V36" s="411">
        <v>36</v>
      </c>
      <c r="W36" s="411">
        <v>-2</v>
      </c>
      <c r="X36" s="411" t="s">
        <v>820</v>
      </c>
      <c r="Y36" s="420" t="s">
        <v>1072</v>
      </c>
      <c r="Z36" s="420">
        <v>36</v>
      </c>
      <c r="AA36" s="419" t="s">
        <v>830</v>
      </c>
      <c r="AB36" s="418" t="s">
        <v>821</v>
      </c>
      <c r="AC36" s="411" t="s">
        <v>1072</v>
      </c>
      <c r="AD36" s="411">
        <v>36</v>
      </c>
      <c r="AE36" s="411">
        <v>-2</v>
      </c>
      <c r="AF36" s="414" t="s">
        <v>822</v>
      </c>
      <c r="AG36" s="420" t="s">
        <v>1073</v>
      </c>
      <c r="AH36" s="420">
        <v>36</v>
      </c>
      <c r="AI36" s="419" t="s">
        <v>830</v>
      </c>
      <c r="AJ36" s="418" t="s">
        <v>1074</v>
      </c>
    </row>
    <row r="37" spans="1:36" ht="14.25">
      <c r="A37" s="414" t="s">
        <v>823</v>
      </c>
      <c r="B37" s="206" t="s">
        <v>440</v>
      </c>
      <c r="C37" s="411" t="s">
        <v>819</v>
      </c>
      <c r="D37" s="411" t="s">
        <v>1072</v>
      </c>
      <c r="E37" s="411">
        <v>37</v>
      </c>
      <c r="F37" s="411">
        <v>-1</v>
      </c>
      <c r="G37" s="411" t="s">
        <v>820</v>
      </c>
      <c r="H37" s="420" t="s">
        <v>1072</v>
      </c>
      <c r="I37" s="420">
        <v>37</v>
      </c>
      <c r="J37" s="419" t="s">
        <v>831</v>
      </c>
      <c r="K37" s="418" t="s">
        <v>821</v>
      </c>
      <c r="L37" s="411" t="s">
        <v>1072</v>
      </c>
      <c r="M37" s="411">
        <v>37</v>
      </c>
      <c r="N37" s="411">
        <v>-1</v>
      </c>
      <c r="O37" s="414" t="s">
        <v>822</v>
      </c>
      <c r="P37" s="419" t="s">
        <v>1073</v>
      </c>
      <c r="Q37" s="419">
        <v>37</v>
      </c>
      <c r="R37" s="421" t="s">
        <v>831</v>
      </c>
      <c r="S37" s="418" t="s">
        <v>825</v>
      </c>
      <c r="T37" t="s">
        <v>824</v>
      </c>
      <c r="U37" s="411" t="s">
        <v>1072</v>
      </c>
      <c r="V37" s="411">
        <v>37</v>
      </c>
      <c r="W37" s="411">
        <v>-2</v>
      </c>
      <c r="X37" s="411" t="s">
        <v>820</v>
      </c>
      <c r="Y37" s="420" t="s">
        <v>1072</v>
      </c>
      <c r="Z37" s="420">
        <v>37</v>
      </c>
      <c r="AA37" s="419" t="s">
        <v>830</v>
      </c>
      <c r="AB37" s="418" t="s">
        <v>821</v>
      </c>
      <c r="AC37" s="411" t="s">
        <v>1072</v>
      </c>
      <c r="AD37" s="411">
        <v>37</v>
      </c>
      <c r="AE37" s="411">
        <v>-2</v>
      </c>
      <c r="AF37" s="414" t="s">
        <v>822</v>
      </c>
      <c r="AG37" s="420" t="s">
        <v>1073</v>
      </c>
      <c r="AH37" s="420">
        <v>37</v>
      </c>
      <c r="AI37" s="419" t="s">
        <v>830</v>
      </c>
      <c r="AJ37" s="418" t="s">
        <v>1074</v>
      </c>
    </row>
    <row r="38" spans="1:36" ht="13.5">
      <c r="A38" s="414" t="s">
        <v>823</v>
      </c>
      <c r="B38" s="206" t="s">
        <v>441</v>
      </c>
      <c r="C38" s="411" t="s">
        <v>819</v>
      </c>
      <c r="D38" s="411" t="s">
        <v>1072</v>
      </c>
      <c r="E38" s="411">
        <v>38</v>
      </c>
      <c r="F38" s="411">
        <v>-1</v>
      </c>
      <c r="G38" s="411" t="s">
        <v>820</v>
      </c>
      <c r="H38" s="420" t="s">
        <v>1072</v>
      </c>
      <c r="I38" s="420">
        <v>38</v>
      </c>
      <c r="J38" s="419" t="s">
        <v>831</v>
      </c>
      <c r="K38" s="418" t="s">
        <v>821</v>
      </c>
      <c r="L38" s="411" t="s">
        <v>1072</v>
      </c>
      <c r="M38" s="411">
        <v>38</v>
      </c>
      <c r="N38" s="411">
        <v>-1</v>
      </c>
      <c r="O38" s="414" t="s">
        <v>822</v>
      </c>
      <c r="P38" s="419" t="s">
        <v>1073</v>
      </c>
      <c r="Q38" s="419">
        <v>38</v>
      </c>
      <c r="R38" s="421" t="s">
        <v>831</v>
      </c>
      <c r="S38" s="418" t="s">
        <v>825</v>
      </c>
      <c r="T38" t="s">
        <v>824</v>
      </c>
      <c r="U38" s="411" t="s">
        <v>1072</v>
      </c>
      <c r="V38" s="411">
        <v>38</v>
      </c>
      <c r="W38" s="411">
        <v>-2</v>
      </c>
      <c r="X38" s="411" t="s">
        <v>820</v>
      </c>
      <c r="Y38" s="420" t="s">
        <v>1072</v>
      </c>
      <c r="Z38" s="420">
        <v>38</v>
      </c>
      <c r="AA38" s="419" t="s">
        <v>830</v>
      </c>
      <c r="AB38" s="418" t="s">
        <v>821</v>
      </c>
      <c r="AC38" s="411" t="s">
        <v>1072</v>
      </c>
      <c r="AD38" s="411">
        <v>38</v>
      </c>
      <c r="AE38" s="411">
        <v>-2</v>
      </c>
      <c r="AF38" s="414" t="s">
        <v>822</v>
      </c>
      <c r="AG38" s="420" t="s">
        <v>1073</v>
      </c>
      <c r="AH38" s="420">
        <v>38</v>
      </c>
      <c r="AI38" s="419" t="s">
        <v>830</v>
      </c>
      <c r="AJ38" s="418" t="s">
        <v>1074</v>
      </c>
    </row>
    <row r="39" spans="1:36" ht="14.25">
      <c r="A39" s="414" t="s">
        <v>823</v>
      </c>
      <c r="B39" s="206" t="s">
        <v>443</v>
      </c>
      <c r="C39" s="411" t="s">
        <v>819</v>
      </c>
      <c r="D39" s="411" t="s">
        <v>1072</v>
      </c>
      <c r="E39" s="411">
        <v>39</v>
      </c>
      <c r="F39" s="411">
        <v>-1</v>
      </c>
      <c r="G39" s="411" t="s">
        <v>820</v>
      </c>
      <c r="H39" s="420" t="s">
        <v>1072</v>
      </c>
      <c r="I39" s="420">
        <v>39</v>
      </c>
      <c r="J39" s="419" t="s">
        <v>831</v>
      </c>
      <c r="K39" s="418" t="s">
        <v>821</v>
      </c>
      <c r="L39" s="411" t="s">
        <v>1072</v>
      </c>
      <c r="M39" s="411">
        <v>39</v>
      </c>
      <c r="N39" s="411">
        <v>-1</v>
      </c>
      <c r="O39" s="414" t="s">
        <v>822</v>
      </c>
      <c r="P39" s="419" t="s">
        <v>1073</v>
      </c>
      <c r="Q39" s="419">
        <v>39</v>
      </c>
      <c r="R39" s="421" t="s">
        <v>831</v>
      </c>
      <c r="S39" s="418" t="s">
        <v>825</v>
      </c>
      <c r="T39" t="s">
        <v>824</v>
      </c>
      <c r="U39" s="411" t="s">
        <v>1072</v>
      </c>
      <c r="V39" s="411">
        <v>39</v>
      </c>
      <c r="W39" s="411">
        <v>-2</v>
      </c>
      <c r="X39" s="411" t="s">
        <v>820</v>
      </c>
      <c r="Y39" s="420" t="s">
        <v>1072</v>
      </c>
      <c r="Z39" s="420">
        <v>39</v>
      </c>
      <c r="AA39" s="419" t="s">
        <v>830</v>
      </c>
      <c r="AB39" s="418" t="s">
        <v>821</v>
      </c>
      <c r="AC39" s="411" t="s">
        <v>1072</v>
      </c>
      <c r="AD39" s="411">
        <v>39</v>
      </c>
      <c r="AE39" s="411">
        <v>-2</v>
      </c>
      <c r="AF39" s="414" t="s">
        <v>822</v>
      </c>
      <c r="AG39" s="420" t="s">
        <v>1073</v>
      </c>
      <c r="AH39" s="420">
        <v>39</v>
      </c>
      <c r="AI39" s="419" t="s">
        <v>830</v>
      </c>
      <c r="AJ39" s="418" t="s">
        <v>1074</v>
      </c>
    </row>
    <row r="40" spans="1:36" ht="14.25">
      <c r="A40" s="414" t="s">
        <v>823</v>
      </c>
      <c r="B40" s="206" t="s">
        <v>444</v>
      </c>
      <c r="C40" s="411" t="s">
        <v>819</v>
      </c>
      <c r="D40" s="411" t="s">
        <v>1072</v>
      </c>
      <c r="E40" s="411">
        <v>40</v>
      </c>
      <c r="F40" s="411">
        <v>-1</v>
      </c>
      <c r="G40" s="411" t="s">
        <v>820</v>
      </c>
      <c r="H40" s="420" t="s">
        <v>1072</v>
      </c>
      <c r="I40" s="420">
        <v>40</v>
      </c>
      <c r="J40" s="419" t="s">
        <v>831</v>
      </c>
      <c r="K40" s="418" t="s">
        <v>821</v>
      </c>
      <c r="L40" s="411" t="s">
        <v>1072</v>
      </c>
      <c r="M40" s="411">
        <v>40</v>
      </c>
      <c r="N40" s="411">
        <v>-1</v>
      </c>
      <c r="O40" s="414" t="s">
        <v>822</v>
      </c>
      <c r="P40" s="419" t="s">
        <v>1073</v>
      </c>
      <c r="Q40" s="419">
        <v>40</v>
      </c>
      <c r="R40" s="421" t="s">
        <v>831</v>
      </c>
      <c r="S40" s="418" t="s">
        <v>825</v>
      </c>
      <c r="T40" t="s">
        <v>824</v>
      </c>
      <c r="U40" s="411" t="s">
        <v>1072</v>
      </c>
      <c r="V40" s="411">
        <v>40</v>
      </c>
      <c r="W40" s="411">
        <v>-2</v>
      </c>
      <c r="X40" s="411" t="s">
        <v>820</v>
      </c>
      <c r="Y40" s="420" t="s">
        <v>1072</v>
      </c>
      <c r="Z40" s="420">
        <v>40</v>
      </c>
      <c r="AA40" s="419" t="s">
        <v>830</v>
      </c>
      <c r="AB40" s="418" t="s">
        <v>821</v>
      </c>
      <c r="AC40" s="411" t="s">
        <v>1072</v>
      </c>
      <c r="AD40" s="411">
        <v>40</v>
      </c>
      <c r="AE40" s="411">
        <v>-2</v>
      </c>
      <c r="AF40" s="414" t="s">
        <v>822</v>
      </c>
      <c r="AG40" s="420" t="s">
        <v>1073</v>
      </c>
      <c r="AH40" s="420">
        <v>40</v>
      </c>
      <c r="AI40" s="419" t="s">
        <v>830</v>
      </c>
      <c r="AJ40" s="418" t="s">
        <v>1074</v>
      </c>
    </row>
    <row r="41" spans="1:36" ht="14.25">
      <c r="A41" s="414" t="s">
        <v>823</v>
      </c>
      <c r="B41" s="206" t="s">
        <v>445</v>
      </c>
      <c r="C41" s="411" t="s">
        <v>819</v>
      </c>
      <c r="D41" s="411" t="s">
        <v>1072</v>
      </c>
      <c r="E41" s="411">
        <v>41</v>
      </c>
      <c r="F41" s="411">
        <v>-1</v>
      </c>
      <c r="G41" s="411" t="s">
        <v>820</v>
      </c>
      <c r="H41" s="420" t="s">
        <v>1072</v>
      </c>
      <c r="I41" s="420">
        <v>41</v>
      </c>
      <c r="J41" s="419" t="s">
        <v>831</v>
      </c>
      <c r="K41" s="418" t="s">
        <v>821</v>
      </c>
      <c r="L41" s="411" t="s">
        <v>1072</v>
      </c>
      <c r="M41" s="411">
        <v>41</v>
      </c>
      <c r="N41" s="411">
        <v>-1</v>
      </c>
      <c r="O41" s="414" t="s">
        <v>822</v>
      </c>
      <c r="P41" s="419" t="s">
        <v>1073</v>
      </c>
      <c r="Q41" s="419">
        <v>41</v>
      </c>
      <c r="R41" s="421" t="s">
        <v>831</v>
      </c>
      <c r="S41" s="418" t="s">
        <v>825</v>
      </c>
      <c r="T41" t="s">
        <v>824</v>
      </c>
      <c r="U41" s="411" t="s">
        <v>1072</v>
      </c>
      <c r="V41" s="411">
        <v>41</v>
      </c>
      <c r="W41" s="411">
        <v>-2</v>
      </c>
      <c r="X41" s="411" t="s">
        <v>820</v>
      </c>
      <c r="Y41" s="420" t="s">
        <v>1072</v>
      </c>
      <c r="Z41" s="420">
        <v>41</v>
      </c>
      <c r="AA41" s="419" t="s">
        <v>830</v>
      </c>
      <c r="AB41" s="418" t="s">
        <v>821</v>
      </c>
      <c r="AC41" s="411" t="s">
        <v>1072</v>
      </c>
      <c r="AD41" s="411">
        <v>41</v>
      </c>
      <c r="AE41" s="411">
        <v>-2</v>
      </c>
      <c r="AF41" s="414" t="s">
        <v>822</v>
      </c>
      <c r="AG41" s="420" t="s">
        <v>1073</v>
      </c>
      <c r="AH41" s="420">
        <v>41</v>
      </c>
      <c r="AI41" s="419" t="s">
        <v>830</v>
      </c>
      <c r="AJ41" s="418" t="s">
        <v>1074</v>
      </c>
    </row>
    <row r="42" spans="1:36" ht="14.25">
      <c r="A42" s="414" t="s">
        <v>823</v>
      </c>
      <c r="B42" s="206" t="s">
        <v>446</v>
      </c>
      <c r="C42" s="411" t="s">
        <v>819</v>
      </c>
      <c r="D42" s="411" t="s">
        <v>1072</v>
      </c>
      <c r="E42" s="411">
        <v>42</v>
      </c>
      <c r="F42" s="411">
        <v>-1</v>
      </c>
      <c r="G42" s="411" t="s">
        <v>820</v>
      </c>
      <c r="H42" s="420" t="s">
        <v>1072</v>
      </c>
      <c r="I42" s="420">
        <v>42</v>
      </c>
      <c r="J42" s="419" t="s">
        <v>831</v>
      </c>
      <c r="K42" s="418" t="s">
        <v>821</v>
      </c>
      <c r="L42" s="411" t="s">
        <v>1072</v>
      </c>
      <c r="M42" s="411">
        <v>42</v>
      </c>
      <c r="N42" s="411">
        <v>-1</v>
      </c>
      <c r="O42" s="414" t="s">
        <v>822</v>
      </c>
      <c r="P42" s="419" t="s">
        <v>1073</v>
      </c>
      <c r="Q42" s="419">
        <v>42</v>
      </c>
      <c r="R42" s="421" t="s">
        <v>831</v>
      </c>
      <c r="S42" s="418" t="s">
        <v>825</v>
      </c>
      <c r="T42" t="s">
        <v>824</v>
      </c>
      <c r="U42" s="411" t="s">
        <v>1072</v>
      </c>
      <c r="V42" s="411">
        <v>42</v>
      </c>
      <c r="W42" s="411">
        <v>-2</v>
      </c>
      <c r="X42" s="411" t="s">
        <v>820</v>
      </c>
      <c r="Y42" s="420" t="s">
        <v>1072</v>
      </c>
      <c r="Z42" s="420">
        <v>42</v>
      </c>
      <c r="AA42" s="419" t="s">
        <v>830</v>
      </c>
      <c r="AB42" s="418" t="s">
        <v>821</v>
      </c>
      <c r="AC42" s="411" t="s">
        <v>1072</v>
      </c>
      <c r="AD42" s="411">
        <v>42</v>
      </c>
      <c r="AE42" s="411">
        <v>-2</v>
      </c>
      <c r="AF42" s="414" t="s">
        <v>822</v>
      </c>
      <c r="AG42" s="420" t="s">
        <v>1073</v>
      </c>
      <c r="AH42" s="420">
        <v>42</v>
      </c>
      <c r="AI42" s="419" t="s">
        <v>830</v>
      </c>
      <c r="AJ42" s="418" t="s">
        <v>1074</v>
      </c>
    </row>
    <row r="43" spans="1:36" ht="14.25">
      <c r="A43" s="414" t="s">
        <v>823</v>
      </c>
      <c r="B43" s="206" t="s">
        <v>447</v>
      </c>
      <c r="C43" s="411" t="s">
        <v>819</v>
      </c>
      <c r="D43" s="411" t="s">
        <v>1072</v>
      </c>
      <c r="E43" s="411">
        <v>43</v>
      </c>
      <c r="F43" s="411">
        <v>-1</v>
      </c>
      <c r="G43" s="411" t="s">
        <v>820</v>
      </c>
      <c r="H43" s="420" t="s">
        <v>1072</v>
      </c>
      <c r="I43" s="420">
        <v>43</v>
      </c>
      <c r="J43" s="419" t="s">
        <v>831</v>
      </c>
      <c r="K43" s="418" t="s">
        <v>821</v>
      </c>
      <c r="L43" s="411" t="s">
        <v>1072</v>
      </c>
      <c r="M43" s="411">
        <v>43</v>
      </c>
      <c r="N43" s="411">
        <v>-1</v>
      </c>
      <c r="O43" s="414" t="s">
        <v>822</v>
      </c>
      <c r="P43" s="419" t="s">
        <v>1073</v>
      </c>
      <c r="Q43" s="419">
        <v>43</v>
      </c>
      <c r="R43" s="421" t="s">
        <v>831</v>
      </c>
      <c r="S43" s="418" t="s">
        <v>825</v>
      </c>
      <c r="T43" t="s">
        <v>824</v>
      </c>
      <c r="U43" s="411" t="s">
        <v>1072</v>
      </c>
      <c r="V43" s="411">
        <v>43</v>
      </c>
      <c r="W43" s="411">
        <v>-2</v>
      </c>
      <c r="X43" s="411" t="s">
        <v>820</v>
      </c>
      <c r="Y43" s="420" t="s">
        <v>1072</v>
      </c>
      <c r="Z43" s="420">
        <v>43</v>
      </c>
      <c r="AA43" s="419" t="s">
        <v>830</v>
      </c>
      <c r="AB43" s="418" t="s">
        <v>821</v>
      </c>
      <c r="AC43" s="411" t="s">
        <v>1072</v>
      </c>
      <c r="AD43" s="411">
        <v>43</v>
      </c>
      <c r="AE43" s="411">
        <v>-2</v>
      </c>
      <c r="AF43" s="414" t="s">
        <v>822</v>
      </c>
      <c r="AG43" s="420" t="s">
        <v>1073</v>
      </c>
      <c r="AH43" s="420">
        <v>43</v>
      </c>
      <c r="AI43" s="419" t="s">
        <v>830</v>
      </c>
      <c r="AJ43" s="418" t="s">
        <v>1074</v>
      </c>
    </row>
    <row r="44" spans="1:36" ht="13.5">
      <c r="B44" s="206" t="s">
        <v>448</v>
      </c>
      <c r="T44" t="s">
        <v>824</v>
      </c>
      <c r="U44" s="411" t="s">
        <v>1072</v>
      </c>
      <c r="V44" s="411">
        <v>44</v>
      </c>
      <c r="W44" s="411">
        <v>-2</v>
      </c>
      <c r="X44" s="411" t="s">
        <v>820</v>
      </c>
      <c r="Y44" s="420" t="s">
        <v>1072</v>
      </c>
      <c r="Z44" s="420">
        <v>44</v>
      </c>
      <c r="AA44" s="419" t="s">
        <v>830</v>
      </c>
      <c r="AB44" s="418" t="s">
        <v>821</v>
      </c>
      <c r="AC44" s="411" t="s">
        <v>1072</v>
      </c>
      <c r="AD44" s="411">
        <v>44</v>
      </c>
      <c r="AE44" s="411">
        <v>-2</v>
      </c>
      <c r="AF44" s="414" t="s">
        <v>822</v>
      </c>
      <c r="AG44" s="420" t="s">
        <v>1073</v>
      </c>
      <c r="AH44" s="420">
        <v>44</v>
      </c>
      <c r="AI44" s="419" t="s">
        <v>830</v>
      </c>
      <c r="AJ44" s="418" t="s">
        <v>1074</v>
      </c>
    </row>
    <row r="45" spans="1:36" ht="14.25">
      <c r="B45" s="206" t="s">
        <v>450</v>
      </c>
    </row>
    <row r="46" spans="1:36" ht="14.25">
      <c r="B46" s="206" t="s">
        <v>451</v>
      </c>
    </row>
    <row r="47" spans="1:36" ht="14.25">
      <c r="B47" s="206" t="s">
        <v>453</v>
      </c>
    </row>
    <row r="48" spans="1:36" ht="14.25">
      <c r="B48" s="206" t="s">
        <v>454</v>
      </c>
    </row>
    <row r="49" spans="2:2" ht="14.25">
      <c r="B49" s="206" t="s">
        <v>455</v>
      </c>
    </row>
    <row r="50" spans="2:2" ht="14.25">
      <c r="B50" s="206" t="s">
        <v>456</v>
      </c>
    </row>
    <row r="51" spans="2:2" ht="14.25">
      <c r="B51" s="206" t="s">
        <v>457</v>
      </c>
    </row>
    <row r="52" spans="2:2" ht="14.25">
      <c r="B52" s="206" t="s">
        <v>458</v>
      </c>
    </row>
    <row r="53" spans="2:2" ht="14.25">
      <c r="B53" s="224" t="s">
        <v>459</v>
      </c>
    </row>
    <row r="54" spans="2:2" ht="14.25">
      <c r="B54" s="206" t="s">
        <v>460</v>
      </c>
    </row>
    <row r="55" spans="2:2" ht="14.25">
      <c r="B55" s="206" t="s">
        <v>461</v>
      </c>
    </row>
    <row r="56" spans="2:2" ht="14.25">
      <c r="B56" s="224" t="s">
        <v>462</v>
      </c>
    </row>
    <row r="57" spans="2:2" ht="14.25">
      <c r="B57" s="224" t="s">
        <v>463</v>
      </c>
    </row>
    <row r="58" spans="2:2" ht="14.25">
      <c r="B58" s="224" t="s">
        <v>464</v>
      </c>
    </row>
    <row r="59" spans="2:2" ht="14.25">
      <c r="B59" s="224" t="s">
        <v>465</v>
      </c>
    </row>
    <row r="60" spans="2:2" ht="14.25">
      <c r="B60" s="224" t="s">
        <v>466</v>
      </c>
    </row>
    <row r="61" spans="2:2" ht="14.25">
      <c r="B61" s="206" t="s">
        <v>467</v>
      </c>
    </row>
    <row r="62" spans="2:2" ht="14.25">
      <c r="B62" s="224" t="s">
        <v>468</v>
      </c>
    </row>
    <row r="63" spans="2:2" ht="14.25">
      <c r="B63" s="224" t="s">
        <v>469</v>
      </c>
    </row>
    <row r="64" spans="2:2" ht="14.25">
      <c r="B64" s="206" t="s">
        <v>470</v>
      </c>
    </row>
    <row r="65" spans="2:2">
      <c r="B65" s="206" t="s">
        <v>471</v>
      </c>
    </row>
    <row r="66" spans="2:2">
      <c r="B66" s="206" t="s">
        <v>472</v>
      </c>
    </row>
    <row r="67" spans="2:2">
      <c r="B67" s="201"/>
    </row>
    <row r="68" spans="2:2" ht="13.5" thickBot="1">
      <c r="B68" s="201"/>
    </row>
    <row r="69" spans="2:2">
      <c r="B69" s="232" t="s">
        <v>473</v>
      </c>
    </row>
    <row r="70" spans="2:2">
      <c r="B70" s="237" t="s">
        <v>474</v>
      </c>
    </row>
    <row r="71" spans="2:2">
      <c r="B71" s="237" t="s">
        <v>475</v>
      </c>
    </row>
    <row r="72" spans="2:2">
      <c r="B72" s="237" t="s">
        <v>321</v>
      </c>
    </row>
    <row r="73" spans="2:2">
      <c r="B73" s="237" t="s">
        <v>327</v>
      </c>
    </row>
    <row r="74" spans="2:2">
      <c r="B74" s="237" t="s">
        <v>328</v>
      </c>
    </row>
    <row r="75" spans="2:2">
      <c r="B75" s="237" t="s">
        <v>329</v>
      </c>
    </row>
    <row r="76" spans="2:2">
      <c r="B76" s="250" t="s">
        <v>393</v>
      </c>
    </row>
    <row r="77" spans="2:2" ht="13.5" thickBot="1">
      <c r="B77" s="1"/>
    </row>
    <row r="78" spans="2:2">
      <c r="B78" s="255" t="s">
        <v>477</v>
      </c>
    </row>
    <row r="79" spans="2:2">
      <c r="B79" s="259" t="s">
        <v>479</v>
      </c>
    </row>
    <row r="80" spans="2:2" ht="13.5">
      <c r="B80" s="527"/>
    </row>
    <row r="81" spans="2:2" ht="13.5">
      <c r="B81" s="528"/>
    </row>
    <row r="82" spans="2:2">
      <c r="B82" s="265" t="s">
        <v>391</v>
      </c>
    </row>
    <row r="83" spans="2:2">
      <c r="B83" s="266" t="s">
        <v>324</v>
      </c>
    </row>
    <row r="84" spans="2:2">
      <c r="B84" s="259" t="s">
        <v>485</v>
      </c>
    </row>
    <row r="85" spans="2:2">
      <c r="B85" s="259" t="s">
        <v>327</v>
      </c>
    </row>
    <row r="86" spans="2:2">
      <c r="B86" s="259" t="s">
        <v>328</v>
      </c>
    </row>
    <row r="87" spans="2:2">
      <c r="B87" s="259" t="s">
        <v>329</v>
      </c>
    </row>
    <row r="88" spans="2:2" ht="13.5" thickBot="1">
      <c r="B88" s="275" t="s">
        <v>393</v>
      </c>
    </row>
  </sheetData>
  <phoneticPr fontId="78" type="noConversion"/>
  <conditionalFormatting sqref="D1:D43">
    <cfRule type="duplicateValues" dxfId="15" priority="15"/>
  </conditionalFormatting>
  <conditionalFormatting sqref="E1:F43">
    <cfRule type="duplicateValues" dxfId="14" priority="16"/>
  </conditionalFormatting>
  <conditionalFormatting sqref="H1:H43">
    <cfRule type="duplicateValues" dxfId="13" priority="14"/>
  </conditionalFormatting>
  <conditionalFormatting sqref="I1:I43">
    <cfRule type="duplicateValues" dxfId="12" priority="13"/>
  </conditionalFormatting>
  <conditionalFormatting sqref="L1:L43">
    <cfRule type="duplicateValues" dxfId="11" priority="11"/>
  </conditionalFormatting>
  <conditionalFormatting sqref="M1:N43">
    <cfRule type="duplicateValues" dxfId="10" priority="12"/>
  </conditionalFormatting>
  <conditionalFormatting sqref="U1:U44">
    <cfRule type="duplicateValues" dxfId="9" priority="9"/>
  </conditionalFormatting>
  <conditionalFormatting sqref="V1:W44">
    <cfRule type="duplicateValues" dxfId="8" priority="10"/>
  </conditionalFormatting>
  <conditionalFormatting sqref="Y1:Y44">
    <cfRule type="duplicateValues" dxfId="7" priority="4"/>
  </conditionalFormatting>
  <conditionalFormatting sqref="Z1:Z44">
    <cfRule type="duplicateValues" dxfId="6" priority="3"/>
  </conditionalFormatting>
  <conditionalFormatting sqref="AC1:AC44">
    <cfRule type="duplicateValues" dxfId="5" priority="5"/>
  </conditionalFormatting>
  <conditionalFormatting sqref="AD1:AE44">
    <cfRule type="duplicateValues" dxfId="4" priority="6"/>
  </conditionalFormatting>
  <conditionalFormatting sqref="AG1:AG44">
    <cfRule type="duplicateValues" dxfId="3" priority="2"/>
  </conditionalFormatting>
  <conditionalFormatting sqref="AH1:AH44">
    <cfRule type="duplicateValues" dxfId="2" priority="1"/>
  </conditionalFormatting>
  <conditionalFormatting sqref="AL1">
    <cfRule type="duplicateValues" dxfId="1" priority="7"/>
  </conditionalFormatting>
  <conditionalFormatting sqref="AM1:AN1">
    <cfRule type="duplicateValues" dxfId="0" priority="8"/>
  </conditionalFormatting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2414F9-3BCA-49B1-8E07-20A03722C514}">
  <dimension ref="A1:K911"/>
  <sheetViews>
    <sheetView workbookViewId="0">
      <selection activeCell="K264" sqref="A1:K264"/>
    </sheetView>
  </sheetViews>
  <sheetFormatPr defaultRowHeight="15"/>
  <cols>
    <col min="1" max="1" width="29" bestFit="1" customWidth="1"/>
    <col min="2" max="2" width="2" bestFit="1" customWidth="1"/>
    <col min="3" max="3" width="4" bestFit="1" customWidth="1"/>
    <col min="4" max="4" width="1.5703125" bestFit="1" customWidth="1"/>
    <col min="5" max="5" width="4" bestFit="1" customWidth="1"/>
    <col min="6" max="6" width="19.5703125" bestFit="1" customWidth="1"/>
    <col min="7" max="7" width="2" bestFit="1" customWidth="1"/>
    <col min="8" max="8" width="4" bestFit="1" customWidth="1"/>
    <col min="9" max="9" width="1.5703125" bestFit="1" customWidth="1"/>
    <col min="10" max="10" width="4" bestFit="1" customWidth="1"/>
    <col min="11" max="11" width="5" bestFit="1" customWidth="1"/>
  </cols>
  <sheetData>
    <row r="1" spans="1:11" ht="13.5">
      <c r="A1" s="523" t="s">
        <v>1152</v>
      </c>
      <c r="B1" s="414" t="s">
        <v>829</v>
      </c>
      <c r="C1">
        <v>1</v>
      </c>
      <c r="D1" s="414" t="s">
        <v>563</v>
      </c>
      <c r="E1">
        <v>1</v>
      </c>
      <c r="F1" s="411" t="s">
        <v>1153</v>
      </c>
      <c r="G1" s="414" t="s">
        <v>829</v>
      </c>
      <c r="H1">
        <v>1</v>
      </c>
      <c r="I1" s="414" t="s">
        <v>1078</v>
      </c>
      <c r="J1">
        <v>1</v>
      </c>
      <c r="K1" s="414" t="s">
        <v>1154</v>
      </c>
    </row>
    <row r="2" spans="1:11" ht="13.5">
      <c r="A2" s="523" t="s">
        <v>1152</v>
      </c>
      <c r="B2" s="414" t="s">
        <v>829</v>
      </c>
      <c r="C2">
        <v>1</v>
      </c>
      <c r="D2" s="414" t="s">
        <v>563</v>
      </c>
      <c r="E2">
        <v>2</v>
      </c>
      <c r="F2" s="411" t="s">
        <v>1153</v>
      </c>
      <c r="G2" s="414" t="s">
        <v>829</v>
      </c>
      <c r="H2">
        <v>1</v>
      </c>
      <c r="I2" s="414" t="s">
        <v>1078</v>
      </c>
      <c r="J2">
        <v>2</v>
      </c>
      <c r="K2" s="414" t="s">
        <v>1154</v>
      </c>
    </row>
    <row r="3" spans="1:11" ht="13.5">
      <c r="A3" s="523" t="s">
        <v>1152</v>
      </c>
      <c r="B3" s="414" t="s">
        <v>829</v>
      </c>
      <c r="C3">
        <v>1</v>
      </c>
      <c r="D3" s="414" t="s">
        <v>563</v>
      </c>
      <c r="E3">
        <v>3</v>
      </c>
      <c r="F3" s="411" t="s">
        <v>1153</v>
      </c>
      <c r="G3" s="414" t="s">
        <v>829</v>
      </c>
      <c r="H3">
        <v>1</v>
      </c>
      <c r="I3" s="414" t="s">
        <v>1078</v>
      </c>
      <c r="J3">
        <v>3</v>
      </c>
      <c r="K3" s="414" t="s">
        <v>1154</v>
      </c>
    </row>
    <row r="4" spans="1:11" ht="13.5">
      <c r="A4" s="523" t="s">
        <v>1152</v>
      </c>
      <c r="B4" s="414" t="s">
        <v>829</v>
      </c>
      <c r="C4">
        <f>C1+1</f>
        <v>2</v>
      </c>
      <c r="D4" s="414" t="s">
        <v>563</v>
      </c>
      <c r="E4">
        <v>1</v>
      </c>
      <c r="F4" s="411" t="s">
        <v>1153</v>
      </c>
      <c r="G4" s="414" t="s">
        <v>829</v>
      </c>
      <c r="H4">
        <f>H1+1</f>
        <v>2</v>
      </c>
      <c r="I4" s="414" t="s">
        <v>1078</v>
      </c>
      <c r="J4">
        <v>1</v>
      </c>
      <c r="K4" s="414" t="s">
        <v>1154</v>
      </c>
    </row>
    <row r="5" spans="1:11" ht="13.5">
      <c r="A5" s="523" t="s">
        <v>1152</v>
      </c>
      <c r="B5" s="414" t="s">
        <v>829</v>
      </c>
      <c r="C5">
        <f t="shared" ref="C5:C68" si="0">C2+1</f>
        <v>2</v>
      </c>
      <c r="D5" s="414" t="s">
        <v>563</v>
      </c>
      <c r="E5">
        <v>2</v>
      </c>
      <c r="F5" s="411" t="s">
        <v>1153</v>
      </c>
      <c r="G5" s="414" t="s">
        <v>829</v>
      </c>
      <c r="H5">
        <f t="shared" ref="H5:H68" si="1">H2+1</f>
        <v>2</v>
      </c>
      <c r="I5" s="414" t="s">
        <v>1078</v>
      </c>
      <c r="J5">
        <v>2</v>
      </c>
      <c r="K5" s="414" t="s">
        <v>1154</v>
      </c>
    </row>
    <row r="6" spans="1:11" ht="13.5">
      <c r="A6" s="523" t="s">
        <v>1152</v>
      </c>
      <c r="B6" s="414" t="s">
        <v>829</v>
      </c>
      <c r="C6">
        <f t="shared" si="0"/>
        <v>2</v>
      </c>
      <c r="D6" s="414" t="s">
        <v>563</v>
      </c>
      <c r="E6">
        <v>3</v>
      </c>
      <c r="F6" s="411" t="s">
        <v>1153</v>
      </c>
      <c r="G6" s="414" t="s">
        <v>829</v>
      </c>
      <c r="H6">
        <f t="shared" si="1"/>
        <v>2</v>
      </c>
      <c r="I6" s="414" t="s">
        <v>1078</v>
      </c>
      <c r="J6">
        <v>3</v>
      </c>
      <c r="K6" s="414" t="s">
        <v>1154</v>
      </c>
    </row>
    <row r="7" spans="1:11" ht="13.5">
      <c r="A7" s="523" t="s">
        <v>1152</v>
      </c>
      <c r="B7" s="414" t="s">
        <v>829</v>
      </c>
      <c r="C7">
        <f t="shared" si="0"/>
        <v>3</v>
      </c>
      <c r="D7" s="414" t="s">
        <v>563</v>
      </c>
      <c r="E7">
        <v>1</v>
      </c>
      <c r="F7" s="411" t="s">
        <v>1153</v>
      </c>
      <c r="G7" s="414" t="s">
        <v>829</v>
      </c>
      <c r="H7">
        <f t="shared" si="1"/>
        <v>3</v>
      </c>
      <c r="I7" s="414" t="s">
        <v>1078</v>
      </c>
      <c r="J7">
        <v>1</v>
      </c>
      <c r="K7" s="414" t="s">
        <v>1154</v>
      </c>
    </row>
    <row r="8" spans="1:11" ht="13.5">
      <c r="A8" s="523" t="s">
        <v>1152</v>
      </c>
      <c r="B8" s="414" t="s">
        <v>829</v>
      </c>
      <c r="C8">
        <f t="shared" si="0"/>
        <v>3</v>
      </c>
      <c r="D8" s="414" t="s">
        <v>563</v>
      </c>
      <c r="E8">
        <v>2</v>
      </c>
      <c r="F8" s="411" t="s">
        <v>1153</v>
      </c>
      <c r="G8" s="414" t="s">
        <v>829</v>
      </c>
      <c r="H8">
        <f t="shared" si="1"/>
        <v>3</v>
      </c>
      <c r="I8" s="414" t="s">
        <v>1078</v>
      </c>
      <c r="J8">
        <v>2</v>
      </c>
      <c r="K8" s="414" t="s">
        <v>1154</v>
      </c>
    </row>
    <row r="9" spans="1:11" ht="13.5">
      <c r="A9" s="523" t="s">
        <v>1152</v>
      </c>
      <c r="B9" s="414" t="s">
        <v>829</v>
      </c>
      <c r="C9">
        <f t="shared" si="0"/>
        <v>3</v>
      </c>
      <c r="D9" s="414" t="s">
        <v>563</v>
      </c>
      <c r="E9">
        <v>3</v>
      </c>
      <c r="F9" s="411" t="s">
        <v>1153</v>
      </c>
      <c r="G9" s="414" t="s">
        <v>829</v>
      </c>
      <c r="H9">
        <f t="shared" si="1"/>
        <v>3</v>
      </c>
      <c r="I9" s="414" t="s">
        <v>1078</v>
      </c>
      <c r="J9">
        <v>3</v>
      </c>
      <c r="K9" s="414" t="s">
        <v>1154</v>
      </c>
    </row>
    <row r="10" spans="1:11" ht="13.5">
      <c r="A10" s="523" t="s">
        <v>1152</v>
      </c>
      <c r="B10" s="414" t="s">
        <v>829</v>
      </c>
      <c r="C10">
        <f t="shared" si="0"/>
        <v>4</v>
      </c>
      <c r="D10" s="414" t="s">
        <v>563</v>
      </c>
      <c r="E10">
        <v>1</v>
      </c>
      <c r="F10" s="411" t="s">
        <v>1153</v>
      </c>
      <c r="G10" s="414" t="s">
        <v>829</v>
      </c>
      <c r="H10">
        <f t="shared" si="1"/>
        <v>4</v>
      </c>
      <c r="I10" s="414" t="s">
        <v>1078</v>
      </c>
      <c r="J10">
        <v>1</v>
      </c>
      <c r="K10" s="414" t="s">
        <v>1154</v>
      </c>
    </row>
    <row r="11" spans="1:11" ht="13.5">
      <c r="A11" s="523" t="s">
        <v>1152</v>
      </c>
      <c r="B11" s="414" t="s">
        <v>829</v>
      </c>
      <c r="C11">
        <f t="shared" si="0"/>
        <v>4</v>
      </c>
      <c r="D11" s="414" t="s">
        <v>563</v>
      </c>
      <c r="E11">
        <v>2</v>
      </c>
      <c r="F11" s="411" t="s">
        <v>1153</v>
      </c>
      <c r="G11" s="414" t="s">
        <v>829</v>
      </c>
      <c r="H11">
        <f t="shared" si="1"/>
        <v>4</v>
      </c>
      <c r="I11" s="414" t="s">
        <v>1078</v>
      </c>
      <c r="J11">
        <v>2</v>
      </c>
      <c r="K11" s="414" t="s">
        <v>1154</v>
      </c>
    </row>
    <row r="12" spans="1:11" ht="13.5">
      <c r="A12" s="523" t="s">
        <v>1152</v>
      </c>
      <c r="B12" s="414" t="s">
        <v>829</v>
      </c>
      <c r="C12">
        <f t="shared" si="0"/>
        <v>4</v>
      </c>
      <c r="D12" s="414" t="s">
        <v>563</v>
      </c>
      <c r="E12">
        <v>3</v>
      </c>
      <c r="F12" s="411" t="s">
        <v>1153</v>
      </c>
      <c r="G12" s="414" t="s">
        <v>829</v>
      </c>
      <c r="H12">
        <f t="shared" si="1"/>
        <v>4</v>
      </c>
      <c r="I12" s="414" t="s">
        <v>1078</v>
      </c>
      <c r="J12">
        <v>3</v>
      </c>
      <c r="K12" s="414" t="s">
        <v>1154</v>
      </c>
    </row>
    <row r="13" spans="1:11" ht="13.5">
      <c r="A13" s="523" t="s">
        <v>1152</v>
      </c>
      <c r="B13" s="414" t="s">
        <v>829</v>
      </c>
      <c r="C13">
        <f t="shared" si="0"/>
        <v>5</v>
      </c>
      <c r="D13" s="414" t="s">
        <v>563</v>
      </c>
      <c r="E13">
        <v>1</v>
      </c>
      <c r="F13" s="411" t="s">
        <v>1153</v>
      </c>
      <c r="G13" s="414" t="s">
        <v>829</v>
      </c>
      <c r="H13">
        <f t="shared" si="1"/>
        <v>5</v>
      </c>
      <c r="I13" s="414" t="s">
        <v>1078</v>
      </c>
      <c r="J13">
        <v>1</v>
      </c>
      <c r="K13" s="414" t="s">
        <v>1154</v>
      </c>
    </row>
    <row r="14" spans="1:11" ht="13.5">
      <c r="A14" s="523" t="s">
        <v>1152</v>
      </c>
      <c r="B14" s="414" t="s">
        <v>829</v>
      </c>
      <c r="C14">
        <f t="shared" si="0"/>
        <v>5</v>
      </c>
      <c r="D14" s="414" t="s">
        <v>563</v>
      </c>
      <c r="E14">
        <v>2</v>
      </c>
      <c r="F14" s="411" t="s">
        <v>1153</v>
      </c>
      <c r="G14" s="414" t="s">
        <v>829</v>
      </c>
      <c r="H14">
        <f t="shared" si="1"/>
        <v>5</v>
      </c>
      <c r="I14" s="414" t="s">
        <v>1078</v>
      </c>
      <c r="J14">
        <v>2</v>
      </c>
      <c r="K14" s="414" t="s">
        <v>1154</v>
      </c>
    </row>
    <row r="15" spans="1:11" ht="13.5">
      <c r="A15" s="523" t="s">
        <v>1152</v>
      </c>
      <c r="B15" s="414" t="s">
        <v>829</v>
      </c>
      <c r="C15">
        <f t="shared" si="0"/>
        <v>5</v>
      </c>
      <c r="D15" s="414" t="s">
        <v>563</v>
      </c>
      <c r="E15">
        <v>3</v>
      </c>
      <c r="F15" s="411" t="s">
        <v>1153</v>
      </c>
      <c r="G15" s="414" t="s">
        <v>829</v>
      </c>
      <c r="H15">
        <f t="shared" si="1"/>
        <v>5</v>
      </c>
      <c r="I15" s="414" t="s">
        <v>1078</v>
      </c>
      <c r="J15">
        <v>3</v>
      </c>
      <c r="K15" s="414" t="s">
        <v>1154</v>
      </c>
    </row>
    <row r="16" spans="1:11" ht="13.5">
      <c r="A16" s="523" t="s">
        <v>1152</v>
      </c>
      <c r="B16" s="414" t="s">
        <v>829</v>
      </c>
      <c r="C16">
        <f t="shared" si="0"/>
        <v>6</v>
      </c>
      <c r="D16" s="414" t="s">
        <v>563</v>
      </c>
      <c r="E16">
        <v>1</v>
      </c>
      <c r="F16" s="411" t="s">
        <v>1153</v>
      </c>
      <c r="G16" s="414" t="s">
        <v>829</v>
      </c>
      <c r="H16">
        <f t="shared" si="1"/>
        <v>6</v>
      </c>
      <c r="I16" s="414" t="s">
        <v>1078</v>
      </c>
      <c r="J16">
        <v>1</v>
      </c>
      <c r="K16" s="414" t="s">
        <v>1154</v>
      </c>
    </row>
    <row r="17" spans="1:11" ht="13.5">
      <c r="A17" s="523" t="s">
        <v>1152</v>
      </c>
      <c r="B17" s="414" t="s">
        <v>829</v>
      </c>
      <c r="C17">
        <f t="shared" si="0"/>
        <v>6</v>
      </c>
      <c r="D17" s="414" t="s">
        <v>563</v>
      </c>
      <c r="E17">
        <v>2</v>
      </c>
      <c r="F17" s="411" t="s">
        <v>1153</v>
      </c>
      <c r="G17" s="414" t="s">
        <v>829</v>
      </c>
      <c r="H17">
        <f t="shared" si="1"/>
        <v>6</v>
      </c>
      <c r="I17" s="414" t="s">
        <v>1078</v>
      </c>
      <c r="J17">
        <v>2</v>
      </c>
      <c r="K17" s="414" t="s">
        <v>1154</v>
      </c>
    </row>
    <row r="18" spans="1:11" ht="13.5">
      <c r="A18" s="523" t="s">
        <v>1152</v>
      </c>
      <c r="B18" s="414" t="s">
        <v>829</v>
      </c>
      <c r="C18">
        <f t="shared" si="0"/>
        <v>6</v>
      </c>
      <c r="D18" s="414" t="s">
        <v>563</v>
      </c>
      <c r="E18">
        <v>3</v>
      </c>
      <c r="F18" s="411" t="s">
        <v>1153</v>
      </c>
      <c r="G18" s="414" t="s">
        <v>829</v>
      </c>
      <c r="H18">
        <f t="shared" si="1"/>
        <v>6</v>
      </c>
      <c r="I18" s="414" t="s">
        <v>1078</v>
      </c>
      <c r="J18">
        <v>3</v>
      </c>
      <c r="K18" s="414" t="s">
        <v>1154</v>
      </c>
    </row>
    <row r="19" spans="1:11" ht="13.5">
      <c r="A19" s="523" t="s">
        <v>1152</v>
      </c>
      <c r="B19" s="414" t="s">
        <v>829</v>
      </c>
      <c r="C19">
        <f t="shared" si="0"/>
        <v>7</v>
      </c>
      <c r="D19" s="414" t="s">
        <v>563</v>
      </c>
      <c r="E19">
        <v>1</v>
      </c>
      <c r="F19" s="411" t="s">
        <v>1153</v>
      </c>
      <c r="G19" s="414" t="s">
        <v>829</v>
      </c>
      <c r="H19">
        <f t="shared" si="1"/>
        <v>7</v>
      </c>
      <c r="I19" s="414" t="s">
        <v>1078</v>
      </c>
      <c r="J19">
        <v>1</v>
      </c>
      <c r="K19" s="414" t="s">
        <v>1154</v>
      </c>
    </row>
    <row r="20" spans="1:11" ht="13.5">
      <c r="A20" s="523" t="s">
        <v>1152</v>
      </c>
      <c r="B20" s="414" t="s">
        <v>829</v>
      </c>
      <c r="C20">
        <f t="shared" si="0"/>
        <v>7</v>
      </c>
      <c r="D20" s="414" t="s">
        <v>563</v>
      </c>
      <c r="E20">
        <v>2</v>
      </c>
      <c r="F20" s="411" t="s">
        <v>1153</v>
      </c>
      <c r="G20" s="414" t="s">
        <v>829</v>
      </c>
      <c r="H20">
        <f t="shared" si="1"/>
        <v>7</v>
      </c>
      <c r="I20" s="414" t="s">
        <v>1078</v>
      </c>
      <c r="J20">
        <v>2</v>
      </c>
      <c r="K20" s="414" t="s">
        <v>1154</v>
      </c>
    </row>
    <row r="21" spans="1:11" ht="13.5">
      <c r="A21" s="523" t="s">
        <v>1152</v>
      </c>
      <c r="B21" s="414" t="s">
        <v>829</v>
      </c>
      <c r="C21">
        <f t="shared" si="0"/>
        <v>7</v>
      </c>
      <c r="D21" s="414" t="s">
        <v>563</v>
      </c>
      <c r="E21">
        <v>3</v>
      </c>
      <c r="F21" s="411" t="s">
        <v>1153</v>
      </c>
      <c r="G21" s="414" t="s">
        <v>829</v>
      </c>
      <c r="H21">
        <f t="shared" si="1"/>
        <v>7</v>
      </c>
      <c r="I21" s="414" t="s">
        <v>1078</v>
      </c>
      <c r="J21">
        <v>3</v>
      </c>
      <c r="K21" s="414" t="s">
        <v>1154</v>
      </c>
    </row>
    <row r="22" spans="1:11" ht="13.5">
      <c r="A22" s="523" t="s">
        <v>1152</v>
      </c>
      <c r="B22" s="414" t="s">
        <v>829</v>
      </c>
      <c r="C22">
        <f t="shared" si="0"/>
        <v>8</v>
      </c>
      <c r="D22" s="414" t="s">
        <v>563</v>
      </c>
      <c r="E22">
        <v>1</v>
      </c>
      <c r="F22" s="411" t="s">
        <v>1153</v>
      </c>
      <c r="G22" s="414" t="s">
        <v>829</v>
      </c>
      <c r="H22">
        <f t="shared" si="1"/>
        <v>8</v>
      </c>
      <c r="I22" s="414" t="s">
        <v>1078</v>
      </c>
      <c r="J22">
        <v>1</v>
      </c>
      <c r="K22" s="414" t="s">
        <v>1154</v>
      </c>
    </row>
    <row r="23" spans="1:11" ht="13.5">
      <c r="A23" s="523" t="s">
        <v>1152</v>
      </c>
      <c r="B23" s="414" t="s">
        <v>829</v>
      </c>
      <c r="C23">
        <f t="shared" si="0"/>
        <v>8</v>
      </c>
      <c r="D23" s="414" t="s">
        <v>563</v>
      </c>
      <c r="E23">
        <v>2</v>
      </c>
      <c r="F23" s="411" t="s">
        <v>1153</v>
      </c>
      <c r="G23" s="414" t="s">
        <v>829</v>
      </c>
      <c r="H23">
        <f t="shared" si="1"/>
        <v>8</v>
      </c>
      <c r="I23" s="414" t="s">
        <v>1078</v>
      </c>
      <c r="J23">
        <v>2</v>
      </c>
      <c r="K23" s="414" t="s">
        <v>1154</v>
      </c>
    </row>
    <row r="24" spans="1:11" ht="13.5">
      <c r="A24" s="523" t="s">
        <v>1152</v>
      </c>
      <c r="B24" s="414" t="s">
        <v>829</v>
      </c>
      <c r="C24">
        <f t="shared" si="0"/>
        <v>8</v>
      </c>
      <c r="D24" s="414" t="s">
        <v>563</v>
      </c>
      <c r="E24">
        <v>3</v>
      </c>
      <c r="F24" s="411" t="s">
        <v>1153</v>
      </c>
      <c r="G24" s="414" t="s">
        <v>829</v>
      </c>
      <c r="H24">
        <f t="shared" si="1"/>
        <v>8</v>
      </c>
      <c r="I24" s="414" t="s">
        <v>1078</v>
      </c>
      <c r="J24">
        <v>3</v>
      </c>
      <c r="K24" s="414" t="s">
        <v>1154</v>
      </c>
    </row>
    <row r="25" spans="1:11" ht="13.5">
      <c r="A25" s="523" t="s">
        <v>1152</v>
      </c>
      <c r="B25" s="414" t="s">
        <v>829</v>
      </c>
      <c r="C25">
        <f t="shared" si="0"/>
        <v>9</v>
      </c>
      <c r="D25" s="414" t="s">
        <v>563</v>
      </c>
      <c r="E25">
        <v>1</v>
      </c>
      <c r="F25" s="411" t="s">
        <v>1153</v>
      </c>
      <c r="G25" s="414" t="s">
        <v>829</v>
      </c>
      <c r="H25">
        <f t="shared" si="1"/>
        <v>9</v>
      </c>
      <c r="I25" s="414" t="s">
        <v>1078</v>
      </c>
      <c r="J25">
        <v>1</v>
      </c>
      <c r="K25" s="414" t="s">
        <v>1154</v>
      </c>
    </row>
    <row r="26" spans="1:11" ht="13.5">
      <c r="A26" s="523" t="s">
        <v>1152</v>
      </c>
      <c r="B26" s="414" t="s">
        <v>829</v>
      </c>
      <c r="C26">
        <f t="shared" si="0"/>
        <v>9</v>
      </c>
      <c r="D26" s="414" t="s">
        <v>563</v>
      </c>
      <c r="E26">
        <v>2</v>
      </c>
      <c r="F26" s="411" t="s">
        <v>1153</v>
      </c>
      <c r="G26" s="414" t="s">
        <v>829</v>
      </c>
      <c r="H26">
        <f t="shared" si="1"/>
        <v>9</v>
      </c>
      <c r="I26" s="414" t="s">
        <v>1078</v>
      </c>
      <c r="J26">
        <v>2</v>
      </c>
      <c r="K26" s="414" t="s">
        <v>1154</v>
      </c>
    </row>
    <row r="27" spans="1:11" ht="13.5">
      <c r="A27" s="523" t="s">
        <v>1152</v>
      </c>
      <c r="B27" s="414" t="s">
        <v>829</v>
      </c>
      <c r="C27">
        <f t="shared" si="0"/>
        <v>9</v>
      </c>
      <c r="D27" s="414" t="s">
        <v>563</v>
      </c>
      <c r="E27">
        <v>3</v>
      </c>
      <c r="F27" s="411" t="s">
        <v>1153</v>
      </c>
      <c r="G27" s="414" t="s">
        <v>829</v>
      </c>
      <c r="H27">
        <f t="shared" si="1"/>
        <v>9</v>
      </c>
      <c r="I27" s="414" t="s">
        <v>1078</v>
      </c>
      <c r="J27">
        <v>3</v>
      </c>
      <c r="K27" s="414" t="s">
        <v>1154</v>
      </c>
    </row>
    <row r="28" spans="1:11" ht="13.5">
      <c r="A28" s="523" t="s">
        <v>1152</v>
      </c>
      <c r="B28" s="414" t="s">
        <v>829</v>
      </c>
      <c r="C28">
        <f t="shared" si="0"/>
        <v>10</v>
      </c>
      <c r="D28" s="414" t="s">
        <v>563</v>
      </c>
      <c r="E28">
        <v>1</v>
      </c>
      <c r="F28" s="411" t="s">
        <v>1153</v>
      </c>
      <c r="G28" s="414" t="s">
        <v>829</v>
      </c>
      <c r="H28">
        <f t="shared" si="1"/>
        <v>10</v>
      </c>
      <c r="I28" s="414" t="s">
        <v>1078</v>
      </c>
      <c r="J28">
        <v>1</v>
      </c>
      <c r="K28" s="414" t="s">
        <v>1154</v>
      </c>
    </row>
    <row r="29" spans="1:11" ht="13.5">
      <c r="A29" s="523" t="s">
        <v>1152</v>
      </c>
      <c r="B29" s="414" t="s">
        <v>829</v>
      </c>
      <c r="C29">
        <f t="shared" si="0"/>
        <v>10</v>
      </c>
      <c r="D29" s="414" t="s">
        <v>563</v>
      </c>
      <c r="E29">
        <v>2</v>
      </c>
      <c r="F29" s="411" t="s">
        <v>1153</v>
      </c>
      <c r="G29" s="414" t="s">
        <v>829</v>
      </c>
      <c r="H29">
        <f t="shared" si="1"/>
        <v>10</v>
      </c>
      <c r="I29" s="414" t="s">
        <v>1078</v>
      </c>
      <c r="J29">
        <v>2</v>
      </c>
      <c r="K29" s="414" t="s">
        <v>1154</v>
      </c>
    </row>
    <row r="30" spans="1:11" ht="13.5">
      <c r="A30" s="523" t="s">
        <v>1152</v>
      </c>
      <c r="B30" s="414" t="s">
        <v>829</v>
      </c>
      <c r="C30">
        <f t="shared" si="0"/>
        <v>10</v>
      </c>
      <c r="D30" s="414" t="s">
        <v>563</v>
      </c>
      <c r="E30">
        <v>3</v>
      </c>
      <c r="F30" s="411" t="s">
        <v>1153</v>
      </c>
      <c r="G30" s="414" t="s">
        <v>829</v>
      </c>
      <c r="H30">
        <f t="shared" si="1"/>
        <v>10</v>
      </c>
      <c r="I30" s="414" t="s">
        <v>1078</v>
      </c>
      <c r="J30">
        <v>3</v>
      </c>
      <c r="K30" s="414" t="s">
        <v>1154</v>
      </c>
    </row>
    <row r="31" spans="1:11" ht="13.5">
      <c r="A31" s="523" t="s">
        <v>1152</v>
      </c>
      <c r="B31" s="414" t="s">
        <v>829</v>
      </c>
      <c r="C31">
        <f t="shared" si="0"/>
        <v>11</v>
      </c>
      <c r="D31" s="414" t="s">
        <v>563</v>
      </c>
      <c r="E31">
        <v>1</v>
      </c>
      <c r="F31" s="411" t="s">
        <v>1153</v>
      </c>
      <c r="G31" s="414" t="s">
        <v>829</v>
      </c>
      <c r="H31">
        <f t="shared" si="1"/>
        <v>11</v>
      </c>
      <c r="I31" s="414" t="s">
        <v>1078</v>
      </c>
      <c r="J31">
        <v>1</v>
      </c>
      <c r="K31" s="414" t="s">
        <v>1154</v>
      </c>
    </row>
    <row r="32" spans="1:11" ht="13.5">
      <c r="A32" s="523" t="s">
        <v>1152</v>
      </c>
      <c r="B32" s="414" t="s">
        <v>829</v>
      </c>
      <c r="C32">
        <f t="shared" si="0"/>
        <v>11</v>
      </c>
      <c r="D32" s="414" t="s">
        <v>563</v>
      </c>
      <c r="E32">
        <v>2</v>
      </c>
      <c r="F32" s="411" t="s">
        <v>1153</v>
      </c>
      <c r="G32" s="414" t="s">
        <v>829</v>
      </c>
      <c r="H32">
        <f t="shared" si="1"/>
        <v>11</v>
      </c>
      <c r="I32" s="414" t="s">
        <v>1078</v>
      </c>
      <c r="J32">
        <v>2</v>
      </c>
      <c r="K32" s="414" t="s">
        <v>1154</v>
      </c>
    </row>
    <row r="33" spans="1:11" ht="13.5">
      <c r="A33" s="523" t="s">
        <v>1152</v>
      </c>
      <c r="B33" s="414" t="s">
        <v>829</v>
      </c>
      <c r="C33">
        <f t="shared" si="0"/>
        <v>11</v>
      </c>
      <c r="D33" s="414" t="s">
        <v>563</v>
      </c>
      <c r="E33">
        <v>3</v>
      </c>
      <c r="F33" s="411" t="s">
        <v>1153</v>
      </c>
      <c r="G33" s="414" t="s">
        <v>829</v>
      </c>
      <c r="H33">
        <f t="shared" si="1"/>
        <v>11</v>
      </c>
      <c r="I33" s="414" t="s">
        <v>1078</v>
      </c>
      <c r="J33">
        <v>3</v>
      </c>
      <c r="K33" s="414" t="s">
        <v>1154</v>
      </c>
    </row>
    <row r="34" spans="1:11" ht="13.5">
      <c r="A34" s="523" t="s">
        <v>1152</v>
      </c>
      <c r="B34" s="414" t="s">
        <v>829</v>
      </c>
      <c r="C34">
        <f t="shared" si="0"/>
        <v>12</v>
      </c>
      <c r="D34" s="414" t="s">
        <v>563</v>
      </c>
      <c r="E34">
        <v>1</v>
      </c>
      <c r="F34" s="411" t="s">
        <v>1153</v>
      </c>
      <c r="G34" s="414" t="s">
        <v>829</v>
      </c>
      <c r="H34">
        <f t="shared" si="1"/>
        <v>12</v>
      </c>
      <c r="I34" s="414" t="s">
        <v>1078</v>
      </c>
      <c r="J34">
        <v>1</v>
      </c>
      <c r="K34" s="414" t="s">
        <v>1154</v>
      </c>
    </row>
    <row r="35" spans="1:11" ht="13.5">
      <c r="A35" s="523" t="s">
        <v>1152</v>
      </c>
      <c r="B35" s="414" t="s">
        <v>829</v>
      </c>
      <c r="C35">
        <f t="shared" si="0"/>
        <v>12</v>
      </c>
      <c r="D35" s="414" t="s">
        <v>563</v>
      </c>
      <c r="E35">
        <v>2</v>
      </c>
      <c r="F35" s="411" t="s">
        <v>1153</v>
      </c>
      <c r="G35" s="414" t="s">
        <v>829</v>
      </c>
      <c r="H35">
        <f t="shared" si="1"/>
        <v>12</v>
      </c>
      <c r="I35" s="414" t="s">
        <v>1078</v>
      </c>
      <c r="J35">
        <v>2</v>
      </c>
      <c r="K35" s="414" t="s">
        <v>1154</v>
      </c>
    </row>
    <row r="36" spans="1:11" ht="13.5">
      <c r="A36" s="523" t="s">
        <v>1152</v>
      </c>
      <c r="B36" s="414" t="s">
        <v>829</v>
      </c>
      <c r="C36">
        <f t="shared" si="0"/>
        <v>12</v>
      </c>
      <c r="D36" s="414" t="s">
        <v>563</v>
      </c>
      <c r="E36">
        <v>3</v>
      </c>
      <c r="F36" s="411" t="s">
        <v>1153</v>
      </c>
      <c r="G36" s="414" t="s">
        <v>829</v>
      </c>
      <c r="H36">
        <f t="shared" si="1"/>
        <v>12</v>
      </c>
      <c r="I36" s="414" t="s">
        <v>1078</v>
      </c>
      <c r="J36">
        <v>3</v>
      </c>
      <c r="K36" s="414" t="s">
        <v>1154</v>
      </c>
    </row>
    <row r="37" spans="1:11" ht="13.5">
      <c r="A37" s="523" t="s">
        <v>1152</v>
      </c>
      <c r="B37" s="414" t="s">
        <v>829</v>
      </c>
      <c r="C37">
        <f t="shared" si="0"/>
        <v>13</v>
      </c>
      <c r="D37" s="414" t="s">
        <v>563</v>
      </c>
      <c r="E37">
        <v>1</v>
      </c>
      <c r="F37" s="411" t="s">
        <v>1153</v>
      </c>
      <c r="G37" s="414" t="s">
        <v>829</v>
      </c>
      <c r="H37">
        <f t="shared" si="1"/>
        <v>13</v>
      </c>
      <c r="I37" s="414" t="s">
        <v>1078</v>
      </c>
      <c r="J37">
        <v>1</v>
      </c>
      <c r="K37" s="414" t="s">
        <v>1154</v>
      </c>
    </row>
    <row r="38" spans="1:11" ht="13.5">
      <c r="A38" s="523" t="s">
        <v>1152</v>
      </c>
      <c r="B38" s="414" t="s">
        <v>829</v>
      </c>
      <c r="C38">
        <f t="shared" si="0"/>
        <v>13</v>
      </c>
      <c r="D38" s="414" t="s">
        <v>563</v>
      </c>
      <c r="E38">
        <v>2</v>
      </c>
      <c r="F38" s="411" t="s">
        <v>1153</v>
      </c>
      <c r="G38" s="414" t="s">
        <v>829</v>
      </c>
      <c r="H38">
        <f t="shared" si="1"/>
        <v>13</v>
      </c>
      <c r="I38" s="414" t="s">
        <v>1078</v>
      </c>
      <c r="J38">
        <v>2</v>
      </c>
      <c r="K38" s="414" t="s">
        <v>1154</v>
      </c>
    </row>
    <row r="39" spans="1:11" ht="13.5">
      <c r="A39" s="523" t="s">
        <v>1152</v>
      </c>
      <c r="B39" s="414" t="s">
        <v>829</v>
      </c>
      <c r="C39">
        <f t="shared" si="0"/>
        <v>13</v>
      </c>
      <c r="D39" s="414" t="s">
        <v>563</v>
      </c>
      <c r="E39">
        <v>3</v>
      </c>
      <c r="F39" s="411" t="s">
        <v>1153</v>
      </c>
      <c r="G39" s="414" t="s">
        <v>829</v>
      </c>
      <c r="H39">
        <f t="shared" si="1"/>
        <v>13</v>
      </c>
      <c r="I39" s="414" t="s">
        <v>1078</v>
      </c>
      <c r="J39">
        <v>3</v>
      </c>
      <c r="K39" s="414" t="s">
        <v>1154</v>
      </c>
    </row>
    <row r="40" spans="1:11" ht="13.5">
      <c r="A40" s="523" t="s">
        <v>1152</v>
      </c>
      <c r="B40" s="414" t="s">
        <v>829</v>
      </c>
      <c r="C40">
        <f t="shared" si="0"/>
        <v>14</v>
      </c>
      <c r="D40" s="414" t="s">
        <v>563</v>
      </c>
      <c r="E40">
        <v>1</v>
      </c>
      <c r="F40" s="411" t="s">
        <v>1153</v>
      </c>
      <c r="G40" s="414" t="s">
        <v>829</v>
      </c>
      <c r="H40">
        <f t="shared" si="1"/>
        <v>14</v>
      </c>
      <c r="I40" s="414" t="s">
        <v>1078</v>
      </c>
      <c r="J40">
        <v>1</v>
      </c>
      <c r="K40" s="414" t="s">
        <v>1154</v>
      </c>
    </row>
    <row r="41" spans="1:11" ht="13.5">
      <c r="A41" s="523" t="s">
        <v>1152</v>
      </c>
      <c r="B41" s="414" t="s">
        <v>829</v>
      </c>
      <c r="C41">
        <f t="shared" si="0"/>
        <v>14</v>
      </c>
      <c r="D41" s="414" t="s">
        <v>563</v>
      </c>
      <c r="E41">
        <v>2</v>
      </c>
      <c r="F41" s="411" t="s">
        <v>1153</v>
      </c>
      <c r="G41" s="414" t="s">
        <v>829</v>
      </c>
      <c r="H41">
        <f t="shared" si="1"/>
        <v>14</v>
      </c>
      <c r="I41" s="414" t="s">
        <v>1078</v>
      </c>
      <c r="J41">
        <v>2</v>
      </c>
      <c r="K41" s="414" t="s">
        <v>1154</v>
      </c>
    </row>
    <row r="42" spans="1:11" ht="13.5">
      <c r="A42" s="523" t="s">
        <v>1152</v>
      </c>
      <c r="B42" s="414" t="s">
        <v>829</v>
      </c>
      <c r="C42">
        <f t="shared" si="0"/>
        <v>14</v>
      </c>
      <c r="D42" s="414" t="s">
        <v>563</v>
      </c>
      <c r="E42">
        <v>3</v>
      </c>
      <c r="F42" s="411" t="s">
        <v>1153</v>
      </c>
      <c r="G42" s="414" t="s">
        <v>829</v>
      </c>
      <c r="H42">
        <f t="shared" si="1"/>
        <v>14</v>
      </c>
      <c r="I42" s="414" t="s">
        <v>1078</v>
      </c>
      <c r="J42">
        <v>3</v>
      </c>
      <c r="K42" s="414" t="s">
        <v>1154</v>
      </c>
    </row>
    <row r="43" spans="1:11" ht="13.5">
      <c r="A43" s="523" t="s">
        <v>1152</v>
      </c>
      <c r="B43" s="414" t="s">
        <v>829</v>
      </c>
      <c r="C43">
        <f t="shared" si="0"/>
        <v>15</v>
      </c>
      <c r="D43" s="414" t="s">
        <v>563</v>
      </c>
      <c r="E43">
        <v>1</v>
      </c>
      <c r="F43" s="411" t="s">
        <v>1153</v>
      </c>
      <c r="G43" s="414" t="s">
        <v>829</v>
      </c>
      <c r="H43">
        <f t="shared" si="1"/>
        <v>15</v>
      </c>
      <c r="I43" s="414" t="s">
        <v>1078</v>
      </c>
      <c r="J43">
        <v>1</v>
      </c>
      <c r="K43" s="414" t="s">
        <v>1154</v>
      </c>
    </row>
    <row r="44" spans="1:11" ht="13.5">
      <c r="A44" s="523" t="s">
        <v>1152</v>
      </c>
      <c r="B44" s="414" t="s">
        <v>829</v>
      </c>
      <c r="C44">
        <f t="shared" si="0"/>
        <v>15</v>
      </c>
      <c r="D44" s="414" t="s">
        <v>563</v>
      </c>
      <c r="E44">
        <v>2</v>
      </c>
      <c r="F44" s="411" t="s">
        <v>1153</v>
      </c>
      <c r="G44" s="414" t="s">
        <v>829</v>
      </c>
      <c r="H44">
        <f t="shared" si="1"/>
        <v>15</v>
      </c>
      <c r="I44" s="414" t="s">
        <v>1078</v>
      </c>
      <c r="J44">
        <v>2</v>
      </c>
      <c r="K44" s="414" t="s">
        <v>1154</v>
      </c>
    </row>
    <row r="45" spans="1:11" ht="13.5">
      <c r="A45" s="523" t="s">
        <v>1152</v>
      </c>
      <c r="B45" s="414" t="s">
        <v>829</v>
      </c>
      <c r="C45">
        <f t="shared" si="0"/>
        <v>15</v>
      </c>
      <c r="D45" s="414" t="s">
        <v>563</v>
      </c>
      <c r="E45">
        <v>3</v>
      </c>
      <c r="F45" s="411" t="s">
        <v>1153</v>
      </c>
      <c r="G45" s="414" t="s">
        <v>829</v>
      </c>
      <c r="H45">
        <f t="shared" si="1"/>
        <v>15</v>
      </c>
      <c r="I45" s="414" t="s">
        <v>1078</v>
      </c>
      <c r="J45">
        <v>3</v>
      </c>
      <c r="K45" s="414" t="s">
        <v>1154</v>
      </c>
    </row>
    <row r="46" spans="1:11" ht="13.5">
      <c r="A46" s="523" t="s">
        <v>1152</v>
      </c>
      <c r="B46" s="414" t="s">
        <v>829</v>
      </c>
      <c r="C46">
        <f t="shared" si="0"/>
        <v>16</v>
      </c>
      <c r="D46" s="414" t="s">
        <v>563</v>
      </c>
      <c r="E46">
        <v>1</v>
      </c>
      <c r="F46" s="411" t="s">
        <v>1153</v>
      </c>
      <c r="G46" s="414" t="s">
        <v>829</v>
      </c>
      <c r="H46">
        <f t="shared" si="1"/>
        <v>16</v>
      </c>
      <c r="I46" s="414" t="s">
        <v>1078</v>
      </c>
      <c r="J46">
        <v>1</v>
      </c>
      <c r="K46" s="414" t="s">
        <v>1154</v>
      </c>
    </row>
    <row r="47" spans="1:11" ht="13.5">
      <c r="A47" s="523" t="s">
        <v>1152</v>
      </c>
      <c r="B47" s="414" t="s">
        <v>829</v>
      </c>
      <c r="C47">
        <f t="shared" si="0"/>
        <v>16</v>
      </c>
      <c r="D47" s="414" t="s">
        <v>563</v>
      </c>
      <c r="E47">
        <v>2</v>
      </c>
      <c r="F47" s="411" t="s">
        <v>1153</v>
      </c>
      <c r="G47" s="414" t="s">
        <v>829</v>
      </c>
      <c r="H47">
        <f t="shared" si="1"/>
        <v>16</v>
      </c>
      <c r="I47" s="414" t="s">
        <v>1078</v>
      </c>
      <c r="J47">
        <v>2</v>
      </c>
      <c r="K47" s="414" t="s">
        <v>1154</v>
      </c>
    </row>
    <row r="48" spans="1:11" ht="13.5">
      <c r="A48" s="523" t="s">
        <v>1152</v>
      </c>
      <c r="B48" s="414" t="s">
        <v>829</v>
      </c>
      <c r="C48">
        <f t="shared" si="0"/>
        <v>16</v>
      </c>
      <c r="D48" s="414" t="s">
        <v>563</v>
      </c>
      <c r="E48">
        <v>3</v>
      </c>
      <c r="F48" s="411" t="s">
        <v>1153</v>
      </c>
      <c r="G48" s="414" t="s">
        <v>829</v>
      </c>
      <c r="H48">
        <f t="shared" si="1"/>
        <v>16</v>
      </c>
      <c r="I48" s="414" t="s">
        <v>1078</v>
      </c>
      <c r="J48">
        <v>3</v>
      </c>
      <c r="K48" s="414" t="s">
        <v>1154</v>
      </c>
    </row>
    <row r="49" spans="1:11" ht="13.5">
      <c r="A49" s="523" t="s">
        <v>1152</v>
      </c>
      <c r="B49" s="414" t="s">
        <v>829</v>
      </c>
      <c r="C49">
        <f t="shared" si="0"/>
        <v>17</v>
      </c>
      <c r="D49" s="414" t="s">
        <v>563</v>
      </c>
      <c r="E49">
        <v>1</v>
      </c>
      <c r="F49" s="411" t="s">
        <v>1153</v>
      </c>
      <c r="G49" s="414" t="s">
        <v>829</v>
      </c>
      <c r="H49">
        <f t="shared" si="1"/>
        <v>17</v>
      </c>
      <c r="I49" s="414" t="s">
        <v>1078</v>
      </c>
      <c r="J49">
        <v>1</v>
      </c>
      <c r="K49" s="414" t="s">
        <v>1154</v>
      </c>
    </row>
    <row r="50" spans="1:11" ht="13.5">
      <c r="A50" s="523" t="s">
        <v>1152</v>
      </c>
      <c r="B50" s="414" t="s">
        <v>829</v>
      </c>
      <c r="C50">
        <f t="shared" si="0"/>
        <v>17</v>
      </c>
      <c r="D50" s="414" t="s">
        <v>563</v>
      </c>
      <c r="E50">
        <v>2</v>
      </c>
      <c r="F50" s="411" t="s">
        <v>1153</v>
      </c>
      <c r="G50" s="414" t="s">
        <v>829</v>
      </c>
      <c r="H50">
        <f t="shared" si="1"/>
        <v>17</v>
      </c>
      <c r="I50" s="414" t="s">
        <v>1078</v>
      </c>
      <c r="J50">
        <v>2</v>
      </c>
      <c r="K50" s="414" t="s">
        <v>1154</v>
      </c>
    </row>
    <row r="51" spans="1:11" ht="13.5">
      <c r="A51" s="523" t="s">
        <v>1152</v>
      </c>
      <c r="B51" s="414" t="s">
        <v>829</v>
      </c>
      <c r="C51">
        <f t="shared" si="0"/>
        <v>17</v>
      </c>
      <c r="D51" s="414" t="s">
        <v>563</v>
      </c>
      <c r="E51">
        <v>3</v>
      </c>
      <c r="F51" s="411" t="s">
        <v>1153</v>
      </c>
      <c r="G51" s="414" t="s">
        <v>829</v>
      </c>
      <c r="H51">
        <f t="shared" si="1"/>
        <v>17</v>
      </c>
      <c r="I51" s="414" t="s">
        <v>1078</v>
      </c>
      <c r="J51">
        <v>3</v>
      </c>
      <c r="K51" s="414" t="s">
        <v>1154</v>
      </c>
    </row>
    <row r="52" spans="1:11" ht="13.5">
      <c r="A52" s="523" t="s">
        <v>1152</v>
      </c>
      <c r="B52" s="414" t="s">
        <v>829</v>
      </c>
      <c r="C52">
        <f t="shared" si="0"/>
        <v>18</v>
      </c>
      <c r="D52" s="414" t="s">
        <v>563</v>
      </c>
      <c r="E52">
        <v>1</v>
      </c>
      <c r="F52" s="411" t="s">
        <v>1153</v>
      </c>
      <c r="G52" s="414" t="s">
        <v>829</v>
      </c>
      <c r="H52">
        <f t="shared" si="1"/>
        <v>18</v>
      </c>
      <c r="I52" s="414" t="s">
        <v>1078</v>
      </c>
      <c r="J52">
        <v>1</v>
      </c>
      <c r="K52" s="414" t="s">
        <v>1154</v>
      </c>
    </row>
    <row r="53" spans="1:11" ht="13.5">
      <c r="A53" s="523" t="s">
        <v>1152</v>
      </c>
      <c r="B53" s="414" t="s">
        <v>829</v>
      </c>
      <c r="C53">
        <f t="shared" si="0"/>
        <v>18</v>
      </c>
      <c r="D53" s="414" t="s">
        <v>563</v>
      </c>
      <c r="E53">
        <v>2</v>
      </c>
      <c r="F53" s="411" t="s">
        <v>1153</v>
      </c>
      <c r="G53" s="414" t="s">
        <v>829</v>
      </c>
      <c r="H53">
        <f t="shared" si="1"/>
        <v>18</v>
      </c>
      <c r="I53" s="414" t="s">
        <v>1078</v>
      </c>
      <c r="J53">
        <v>2</v>
      </c>
      <c r="K53" s="414" t="s">
        <v>1154</v>
      </c>
    </row>
    <row r="54" spans="1:11" ht="13.5">
      <c r="A54" s="523" t="s">
        <v>1152</v>
      </c>
      <c r="B54" s="414" t="s">
        <v>829</v>
      </c>
      <c r="C54">
        <f t="shared" si="0"/>
        <v>18</v>
      </c>
      <c r="D54" s="414" t="s">
        <v>563</v>
      </c>
      <c r="E54">
        <v>3</v>
      </c>
      <c r="F54" s="411" t="s">
        <v>1153</v>
      </c>
      <c r="G54" s="414" t="s">
        <v>829</v>
      </c>
      <c r="H54">
        <f t="shared" si="1"/>
        <v>18</v>
      </c>
      <c r="I54" s="414" t="s">
        <v>1078</v>
      </c>
      <c r="J54">
        <v>3</v>
      </c>
      <c r="K54" s="414" t="s">
        <v>1154</v>
      </c>
    </row>
    <row r="55" spans="1:11" ht="13.5">
      <c r="A55" s="523" t="s">
        <v>1152</v>
      </c>
      <c r="B55" s="414" t="s">
        <v>829</v>
      </c>
      <c r="C55">
        <f t="shared" si="0"/>
        <v>19</v>
      </c>
      <c r="D55" s="414" t="s">
        <v>563</v>
      </c>
      <c r="E55">
        <v>1</v>
      </c>
      <c r="F55" s="411" t="s">
        <v>1153</v>
      </c>
      <c r="G55" s="414" t="s">
        <v>829</v>
      </c>
      <c r="H55">
        <f t="shared" si="1"/>
        <v>19</v>
      </c>
      <c r="I55" s="414" t="s">
        <v>1078</v>
      </c>
      <c r="J55">
        <v>1</v>
      </c>
      <c r="K55" s="414" t="s">
        <v>1154</v>
      </c>
    </row>
    <row r="56" spans="1:11" ht="13.5">
      <c r="A56" s="523" t="s">
        <v>1152</v>
      </c>
      <c r="B56" s="414" t="s">
        <v>829</v>
      </c>
      <c r="C56">
        <f t="shared" si="0"/>
        <v>19</v>
      </c>
      <c r="D56" s="414" t="s">
        <v>563</v>
      </c>
      <c r="E56">
        <v>2</v>
      </c>
      <c r="F56" s="411" t="s">
        <v>1153</v>
      </c>
      <c r="G56" s="414" t="s">
        <v>829</v>
      </c>
      <c r="H56">
        <f t="shared" si="1"/>
        <v>19</v>
      </c>
      <c r="I56" s="414" t="s">
        <v>1078</v>
      </c>
      <c r="J56">
        <v>2</v>
      </c>
      <c r="K56" s="414" t="s">
        <v>1154</v>
      </c>
    </row>
    <row r="57" spans="1:11" ht="13.5">
      <c r="A57" s="523" t="s">
        <v>1152</v>
      </c>
      <c r="B57" s="414" t="s">
        <v>829</v>
      </c>
      <c r="C57">
        <f t="shared" si="0"/>
        <v>19</v>
      </c>
      <c r="D57" s="414" t="s">
        <v>563</v>
      </c>
      <c r="E57">
        <v>3</v>
      </c>
      <c r="F57" s="411" t="s">
        <v>1153</v>
      </c>
      <c r="G57" s="414" t="s">
        <v>829</v>
      </c>
      <c r="H57">
        <f t="shared" si="1"/>
        <v>19</v>
      </c>
      <c r="I57" s="414" t="s">
        <v>1078</v>
      </c>
      <c r="J57">
        <v>3</v>
      </c>
      <c r="K57" s="414" t="s">
        <v>1154</v>
      </c>
    </row>
    <row r="58" spans="1:11" ht="13.5">
      <c r="A58" s="523" t="s">
        <v>1152</v>
      </c>
      <c r="B58" s="414" t="s">
        <v>829</v>
      </c>
      <c r="C58">
        <f t="shared" si="0"/>
        <v>20</v>
      </c>
      <c r="D58" s="414" t="s">
        <v>563</v>
      </c>
      <c r="E58">
        <v>1</v>
      </c>
      <c r="F58" s="411" t="s">
        <v>1153</v>
      </c>
      <c r="G58" s="414" t="s">
        <v>829</v>
      </c>
      <c r="H58">
        <f t="shared" si="1"/>
        <v>20</v>
      </c>
      <c r="I58" s="414" t="s">
        <v>1078</v>
      </c>
      <c r="J58">
        <v>1</v>
      </c>
      <c r="K58" s="414" t="s">
        <v>1154</v>
      </c>
    </row>
    <row r="59" spans="1:11" ht="13.5">
      <c r="A59" s="523" t="s">
        <v>1152</v>
      </c>
      <c r="B59" s="414" t="s">
        <v>829</v>
      </c>
      <c r="C59">
        <f t="shared" si="0"/>
        <v>20</v>
      </c>
      <c r="D59" s="414" t="s">
        <v>563</v>
      </c>
      <c r="E59">
        <v>2</v>
      </c>
      <c r="F59" s="411" t="s">
        <v>1153</v>
      </c>
      <c r="G59" s="414" t="s">
        <v>829</v>
      </c>
      <c r="H59">
        <f t="shared" si="1"/>
        <v>20</v>
      </c>
      <c r="I59" s="414" t="s">
        <v>1078</v>
      </c>
      <c r="J59">
        <v>2</v>
      </c>
      <c r="K59" s="414" t="s">
        <v>1154</v>
      </c>
    </row>
    <row r="60" spans="1:11" ht="13.5">
      <c r="A60" s="523" t="s">
        <v>1152</v>
      </c>
      <c r="B60" s="414" t="s">
        <v>829</v>
      </c>
      <c r="C60">
        <f t="shared" si="0"/>
        <v>20</v>
      </c>
      <c r="D60" s="414" t="s">
        <v>563</v>
      </c>
      <c r="E60">
        <v>3</v>
      </c>
      <c r="F60" s="411" t="s">
        <v>1153</v>
      </c>
      <c r="G60" s="414" t="s">
        <v>829</v>
      </c>
      <c r="H60">
        <f t="shared" si="1"/>
        <v>20</v>
      </c>
      <c r="I60" s="414" t="s">
        <v>1078</v>
      </c>
      <c r="J60">
        <v>3</v>
      </c>
      <c r="K60" s="414" t="s">
        <v>1154</v>
      </c>
    </row>
    <row r="61" spans="1:11" ht="13.5">
      <c r="A61" s="523" t="s">
        <v>1152</v>
      </c>
      <c r="B61" s="414" t="s">
        <v>829</v>
      </c>
      <c r="C61">
        <f t="shared" si="0"/>
        <v>21</v>
      </c>
      <c r="D61" s="414" t="s">
        <v>563</v>
      </c>
      <c r="E61">
        <v>1</v>
      </c>
      <c r="F61" s="411" t="s">
        <v>1153</v>
      </c>
      <c r="G61" s="414" t="s">
        <v>829</v>
      </c>
      <c r="H61">
        <f t="shared" si="1"/>
        <v>21</v>
      </c>
      <c r="I61" s="414" t="s">
        <v>1078</v>
      </c>
      <c r="J61">
        <v>1</v>
      </c>
      <c r="K61" s="414" t="s">
        <v>1154</v>
      </c>
    </row>
    <row r="62" spans="1:11" ht="13.5">
      <c r="A62" s="523" t="s">
        <v>1152</v>
      </c>
      <c r="B62" s="414" t="s">
        <v>829</v>
      </c>
      <c r="C62">
        <f t="shared" si="0"/>
        <v>21</v>
      </c>
      <c r="D62" s="414" t="s">
        <v>563</v>
      </c>
      <c r="E62">
        <v>2</v>
      </c>
      <c r="F62" s="411" t="s">
        <v>1153</v>
      </c>
      <c r="G62" s="414" t="s">
        <v>829</v>
      </c>
      <c r="H62">
        <f t="shared" si="1"/>
        <v>21</v>
      </c>
      <c r="I62" s="414" t="s">
        <v>1078</v>
      </c>
      <c r="J62">
        <v>2</v>
      </c>
      <c r="K62" s="414" t="s">
        <v>1154</v>
      </c>
    </row>
    <row r="63" spans="1:11" ht="13.5">
      <c r="A63" s="523" t="s">
        <v>1152</v>
      </c>
      <c r="B63" s="414" t="s">
        <v>829</v>
      </c>
      <c r="C63">
        <f t="shared" si="0"/>
        <v>21</v>
      </c>
      <c r="D63" s="414" t="s">
        <v>563</v>
      </c>
      <c r="E63">
        <v>3</v>
      </c>
      <c r="F63" s="411" t="s">
        <v>1153</v>
      </c>
      <c r="G63" s="414" t="s">
        <v>829</v>
      </c>
      <c r="H63">
        <f t="shared" si="1"/>
        <v>21</v>
      </c>
      <c r="I63" s="414" t="s">
        <v>1078</v>
      </c>
      <c r="J63">
        <v>3</v>
      </c>
      <c r="K63" s="414" t="s">
        <v>1154</v>
      </c>
    </row>
    <row r="64" spans="1:11" ht="13.5">
      <c r="A64" s="523" t="s">
        <v>1152</v>
      </c>
      <c r="B64" s="414" t="s">
        <v>829</v>
      </c>
      <c r="C64">
        <f t="shared" si="0"/>
        <v>22</v>
      </c>
      <c r="D64" s="414" t="s">
        <v>563</v>
      </c>
      <c r="E64">
        <v>1</v>
      </c>
      <c r="F64" s="411" t="s">
        <v>1153</v>
      </c>
      <c r="G64" s="414" t="s">
        <v>829</v>
      </c>
      <c r="H64">
        <f t="shared" si="1"/>
        <v>22</v>
      </c>
      <c r="I64" s="414" t="s">
        <v>1078</v>
      </c>
      <c r="J64">
        <v>1</v>
      </c>
      <c r="K64" s="414" t="s">
        <v>1154</v>
      </c>
    </row>
    <row r="65" spans="1:11" ht="13.5">
      <c r="A65" s="523" t="s">
        <v>1152</v>
      </c>
      <c r="B65" s="414" t="s">
        <v>829</v>
      </c>
      <c r="C65">
        <f t="shared" si="0"/>
        <v>22</v>
      </c>
      <c r="D65" s="414" t="s">
        <v>563</v>
      </c>
      <c r="E65">
        <v>2</v>
      </c>
      <c r="F65" s="411" t="s">
        <v>1153</v>
      </c>
      <c r="G65" s="414" t="s">
        <v>829</v>
      </c>
      <c r="H65">
        <f t="shared" si="1"/>
        <v>22</v>
      </c>
      <c r="I65" s="414" t="s">
        <v>1078</v>
      </c>
      <c r="J65">
        <v>2</v>
      </c>
      <c r="K65" s="414" t="s">
        <v>1154</v>
      </c>
    </row>
    <row r="66" spans="1:11" ht="13.5">
      <c r="A66" s="523" t="s">
        <v>1152</v>
      </c>
      <c r="B66" s="414" t="s">
        <v>829</v>
      </c>
      <c r="C66">
        <f t="shared" si="0"/>
        <v>22</v>
      </c>
      <c r="D66" s="414" t="s">
        <v>563</v>
      </c>
      <c r="E66">
        <v>3</v>
      </c>
      <c r="F66" s="411" t="s">
        <v>1153</v>
      </c>
      <c r="G66" s="414" t="s">
        <v>829</v>
      </c>
      <c r="H66">
        <f t="shared" si="1"/>
        <v>22</v>
      </c>
      <c r="I66" s="414" t="s">
        <v>1078</v>
      </c>
      <c r="J66">
        <v>3</v>
      </c>
      <c r="K66" s="414" t="s">
        <v>1154</v>
      </c>
    </row>
    <row r="67" spans="1:11" ht="13.5">
      <c r="A67" s="523" t="s">
        <v>1152</v>
      </c>
      <c r="B67" s="414" t="s">
        <v>829</v>
      </c>
      <c r="C67">
        <f t="shared" si="0"/>
        <v>23</v>
      </c>
      <c r="D67" s="414" t="s">
        <v>563</v>
      </c>
      <c r="E67">
        <v>1</v>
      </c>
      <c r="F67" s="411" t="s">
        <v>1153</v>
      </c>
      <c r="G67" s="414" t="s">
        <v>829</v>
      </c>
      <c r="H67">
        <f t="shared" si="1"/>
        <v>23</v>
      </c>
      <c r="I67" s="414" t="s">
        <v>1078</v>
      </c>
      <c r="J67">
        <v>1</v>
      </c>
      <c r="K67" s="414" t="s">
        <v>1154</v>
      </c>
    </row>
    <row r="68" spans="1:11" ht="13.5">
      <c r="A68" s="523" t="s">
        <v>1152</v>
      </c>
      <c r="B68" s="414" t="s">
        <v>829</v>
      </c>
      <c r="C68">
        <f t="shared" si="0"/>
        <v>23</v>
      </c>
      <c r="D68" s="414" t="s">
        <v>563</v>
      </c>
      <c r="E68">
        <v>2</v>
      </c>
      <c r="F68" s="411" t="s">
        <v>1153</v>
      </c>
      <c r="G68" s="414" t="s">
        <v>829</v>
      </c>
      <c r="H68">
        <f t="shared" si="1"/>
        <v>23</v>
      </c>
      <c r="I68" s="414" t="s">
        <v>1078</v>
      </c>
      <c r="J68">
        <v>2</v>
      </c>
      <c r="K68" s="414" t="s">
        <v>1154</v>
      </c>
    </row>
    <row r="69" spans="1:11" ht="13.5">
      <c r="A69" s="523" t="s">
        <v>1152</v>
      </c>
      <c r="B69" s="414" t="s">
        <v>829</v>
      </c>
      <c r="C69">
        <f t="shared" ref="C69:C132" si="2">C66+1</f>
        <v>23</v>
      </c>
      <c r="D69" s="414" t="s">
        <v>563</v>
      </c>
      <c r="E69">
        <v>3</v>
      </c>
      <c r="F69" s="411" t="s">
        <v>1153</v>
      </c>
      <c r="G69" s="414" t="s">
        <v>829</v>
      </c>
      <c r="H69">
        <f t="shared" ref="H69:H132" si="3">H66+1</f>
        <v>23</v>
      </c>
      <c r="I69" s="414" t="s">
        <v>1078</v>
      </c>
      <c r="J69">
        <v>3</v>
      </c>
      <c r="K69" s="414" t="s">
        <v>1154</v>
      </c>
    </row>
    <row r="70" spans="1:11" ht="13.5">
      <c r="A70" s="523" t="s">
        <v>1152</v>
      </c>
      <c r="B70" s="414" t="s">
        <v>829</v>
      </c>
      <c r="C70">
        <f t="shared" si="2"/>
        <v>24</v>
      </c>
      <c r="D70" s="414" t="s">
        <v>563</v>
      </c>
      <c r="E70">
        <v>1</v>
      </c>
      <c r="F70" s="411" t="s">
        <v>1153</v>
      </c>
      <c r="G70" s="414" t="s">
        <v>829</v>
      </c>
      <c r="H70">
        <f t="shared" si="3"/>
        <v>24</v>
      </c>
      <c r="I70" s="414" t="s">
        <v>1078</v>
      </c>
      <c r="J70">
        <v>1</v>
      </c>
      <c r="K70" s="414" t="s">
        <v>1154</v>
      </c>
    </row>
    <row r="71" spans="1:11" ht="13.5">
      <c r="A71" s="523" t="s">
        <v>1152</v>
      </c>
      <c r="B71" s="414" t="s">
        <v>829</v>
      </c>
      <c r="C71">
        <f t="shared" si="2"/>
        <v>24</v>
      </c>
      <c r="D71" s="414" t="s">
        <v>563</v>
      </c>
      <c r="E71">
        <v>2</v>
      </c>
      <c r="F71" s="411" t="s">
        <v>1153</v>
      </c>
      <c r="G71" s="414" t="s">
        <v>829</v>
      </c>
      <c r="H71">
        <f t="shared" si="3"/>
        <v>24</v>
      </c>
      <c r="I71" s="414" t="s">
        <v>1078</v>
      </c>
      <c r="J71">
        <v>2</v>
      </c>
      <c r="K71" s="414" t="s">
        <v>1154</v>
      </c>
    </row>
    <row r="72" spans="1:11" ht="13.5">
      <c r="A72" s="523" t="s">
        <v>1152</v>
      </c>
      <c r="B72" s="414" t="s">
        <v>829</v>
      </c>
      <c r="C72">
        <f t="shared" si="2"/>
        <v>24</v>
      </c>
      <c r="D72" s="414" t="s">
        <v>563</v>
      </c>
      <c r="E72">
        <v>3</v>
      </c>
      <c r="F72" s="411" t="s">
        <v>1153</v>
      </c>
      <c r="G72" s="414" t="s">
        <v>829</v>
      </c>
      <c r="H72">
        <f t="shared" si="3"/>
        <v>24</v>
      </c>
      <c r="I72" s="414" t="s">
        <v>1078</v>
      </c>
      <c r="J72">
        <v>3</v>
      </c>
      <c r="K72" s="414" t="s">
        <v>1154</v>
      </c>
    </row>
    <row r="73" spans="1:11" ht="13.5">
      <c r="A73" s="523" t="s">
        <v>1152</v>
      </c>
      <c r="B73" s="414" t="s">
        <v>829</v>
      </c>
      <c r="C73">
        <f t="shared" si="2"/>
        <v>25</v>
      </c>
      <c r="D73" s="414" t="s">
        <v>563</v>
      </c>
      <c r="E73">
        <v>1</v>
      </c>
      <c r="F73" s="411" t="s">
        <v>1153</v>
      </c>
      <c r="G73" s="414" t="s">
        <v>829</v>
      </c>
      <c r="H73">
        <f t="shared" si="3"/>
        <v>25</v>
      </c>
      <c r="I73" s="414" t="s">
        <v>1078</v>
      </c>
      <c r="J73">
        <v>1</v>
      </c>
      <c r="K73" s="414" t="s">
        <v>1154</v>
      </c>
    </row>
    <row r="74" spans="1:11" ht="13.5">
      <c r="A74" s="523" t="s">
        <v>1152</v>
      </c>
      <c r="B74" s="414" t="s">
        <v>829</v>
      </c>
      <c r="C74">
        <f t="shared" si="2"/>
        <v>25</v>
      </c>
      <c r="D74" s="414" t="s">
        <v>563</v>
      </c>
      <c r="E74">
        <v>2</v>
      </c>
      <c r="F74" s="411" t="s">
        <v>1153</v>
      </c>
      <c r="G74" s="414" t="s">
        <v>829</v>
      </c>
      <c r="H74">
        <f t="shared" si="3"/>
        <v>25</v>
      </c>
      <c r="I74" s="414" t="s">
        <v>1078</v>
      </c>
      <c r="J74">
        <v>2</v>
      </c>
      <c r="K74" s="414" t="s">
        <v>1154</v>
      </c>
    </row>
    <row r="75" spans="1:11" ht="13.5">
      <c r="A75" s="523" t="s">
        <v>1152</v>
      </c>
      <c r="B75" s="414" t="s">
        <v>829</v>
      </c>
      <c r="C75">
        <f t="shared" si="2"/>
        <v>25</v>
      </c>
      <c r="D75" s="414" t="s">
        <v>563</v>
      </c>
      <c r="E75">
        <v>3</v>
      </c>
      <c r="F75" s="411" t="s">
        <v>1153</v>
      </c>
      <c r="G75" s="414" t="s">
        <v>829</v>
      </c>
      <c r="H75">
        <f t="shared" si="3"/>
        <v>25</v>
      </c>
      <c r="I75" s="414" t="s">
        <v>1078</v>
      </c>
      <c r="J75">
        <v>3</v>
      </c>
      <c r="K75" s="414" t="s">
        <v>1154</v>
      </c>
    </row>
    <row r="76" spans="1:11" ht="13.5">
      <c r="A76" s="523" t="s">
        <v>1152</v>
      </c>
      <c r="B76" s="414" t="s">
        <v>829</v>
      </c>
      <c r="C76">
        <f t="shared" si="2"/>
        <v>26</v>
      </c>
      <c r="D76" s="414" t="s">
        <v>563</v>
      </c>
      <c r="E76">
        <v>1</v>
      </c>
      <c r="F76" s="411" t="s">
        <v>1153</v>
      </c>
      <c r="G76" s="414" t="s">
        <v>829</v>
      </c>
      <c r="H76">
        <f t="shared" si="3"/>
        <v>26</v>
      </c>
      <c r="I76" s="414" t="s">
        <v>1078</v>
      </c>
      <c r="J76">
        <v>1</v>
      </c>
      <c r="K76" s="414" t="s">
        <v>1154</v>
      </c>
    </row>
    <row r="77" spans="1:11" ht="13.5">
      <c r="A77" s="523" t="s">
        <v>1152</v>
      </c>
      <c r="B77" s="414" t="s">
        <v>829</v>
      </c>
      <c r="C77">
        <f t="shared" si="2"/>
        <v>26</v>
      </c>
      <c r="D77" s="414" t="s">
        <v>563</v>
      </c>
      <c r="E77">
        <v>2</v>
      </c>
      <c r="F77" s="411" t="s">
        <v>1153</v>
      </c>
      <c r="G77" s="414" t="s">
        <v>829</v>
      </c>
      <c r="H77">
        <f t="shared" si="3"/>
        <v>26</v>
      </c>
      <c r="I77" s="414" t="s">
        <v>1078</v>
      </c>
      <c r="J77">
        <v>2</v>
      </c>
      <c r="K77" s="414" t="s">
        <v>1154</v>
      </c>
    </row>
    <row r="78" spans="1:11" ht="13.5">
      <c r="A78" s="523" t="s">
        <v>1152</v>
      </c>
      <c r="B78" s="414" t="s">
        <v>829</v>
      </c>
      <c r="C78">
        <f t="shared" si="2"/>
        <v>26</v>
      </c>
      <c r="D78" s="414" t="s">
        <v>563</v>
      </c>
      <c r="E78">
        <v>3</v>
      </c>
      <c r="F78" s="411" t="s">
        <v>1153</v>
      </c>
      <c r="G78" s="414" t="s">
        <v>829</v>
      </c>
      <c r="H78">
        <f t="shared" si="3"/>
        <v>26</v>
      </c>
      <c r="I78" s="414" t="s">
        <v>1078</v>
      </c>
      <c r="J78">
        <v>3</v>
      </c>
      <c r="K78" s="414" t="s">
        <v>1154</v>
      </c>
    </row>
    <row r="79" spans="1:11" ht="13.5">
      <c r="A79" s="523" t="s">
        <v>1152</v>
      </c>
      <c r="B79" s="414" t="s">
        <v>829</v>
      </c>
      <c r="C79">
        <f t="shared" si="2"/>
        <v>27</v>
      </c>
      <c r="D79" s="414" t="s">
        <v>563</v>
      </c>
      <c r="E79">
        <v>1</v>
      </c>
      <c r="F79" s="411" t="s">
        <v>1153</v>
      </c>
      <c r="G79" s="414" t="s">
        <v>829</v>
      </c>
      <c r="H79">
        <f t="shared" si="3"/>
        <v>27</v>
      </c>
      <c r="I79" s="414" t="s">
        <v>1078</v>
      </c>
      <c r="J79">
        <v>1</v>
      </c>
      <c r="K79" s="414" t="s">
        <v>1154</v>
      </c>
    </row>
    <row r="80" spans="1:11" ht="13.5">
      <c r="A80" s="523" t="s">
        <v>1152</v>
      </c>
      <c r="B80" s="414" t="s">
        <v>829</v>
      </c>
      <c r="C80">
        <f t="shared" si="2"/>
        <v>27</v>
      </c>
      <c r="D80" s="414" t="s">
        <v>563</v>
      </c>
      <c r="E80">
        <v>2</v>
      </c>
      <c r="F80" s="411" t="s">
        <v>1153</v>
      </c>
      <c r="G80" s="414" t="s">
        <v>829</v>
      </c>
      <c r="H80">
        <f t="shared" si="3"/>
        <v>27</v>
      </c>
      <c r="I80" s="414" t="s">
        <v>1078</v>
      </c>
      <c r="J80">
        <v>2</v>
      </c>
      <c r="K80" s="414" t="s">
        <v>1154</v>
      </c>
    </row>
    <row r="81" spans="1:11" ht="13.5">
      <c r="A81" s="523" t="s">
        <v>1152</v>
      </c>
      <c r="B81" s="414" t="s">
        <v>829</v>
      </c>
      <c r="C81">
        <f t="shared" si="2"/>
        <v>27</v>
      </c>
      <c r="D81" s="414" t="s">
        <v>563</v>
      </c>
      <c r="E81">
        <v>3</v>
      </c>
      <c r="F81" s="411" t="s">
        <v>1153</v>
      </c>
      <c r="G81" s="414" t="s">
        <v>829</v>
      </c>
      <c r="H81">
        <f t="shared" si="3"/>
        <v>27</v>
      </c>
      <c r="I81" s="414" t="s">
        <v>1078</v>
      </c>
      <c r="J81">
        <v>3</v>
      </c>
      <c r="K81" s="414" t="s">
        <v>1154</v>
      </c>
    </row>
    <row r="82" spans="1:11" ht="13.5">
      <c r="A82" s="523" t="s">
        <v>1152</v>
      </c>
      <c r="B82" s="414" t="s">
        <v>829</v>
      </c>
      <c r="C82">
        <f t="shared" si="2"/>
        <v>28</v>
      </c>
      <c r="D82" s="414" t="s">
        <v>563</v>
      </c>
      <c r="E82">
        <v>1</v>
      </c>
      <c r="F82" s="411" t="s">
        <v>1153</v>
      </c>
      <c r="G82" s="414" t="s">
        <v>829</v>
      </c>
      <c r="H82">
        <f t="shared" si="3"/>
        <v>28</v>
      </c>
      <c r="I82" s="414" t="s">
        <v>1078</v>
      </c>
      <c r="J82">
        <v>1</v>
      </c>
      <c r="K82" s="414" t="s">
        <v>1154</v>
      </c>
    </row>
    <row r="83" spans="1:11" ht="13.5">
      <c r="A83" s="523" t="s">
        <v>1152</v>
      </c>
      <c r="B83" s="414" t="s">
        <v>829</v>
      </c>
      <c r="C83">
        <f t="shared" si="2"/>
        <v>28</v>
      </c>
      <c r="D83" s="414" t="s">
        <v>563</v>
      </c>
      <c r="E83">
        <v>2</v>
      </c>
      <c r="F83" s="411" t="s">
        <v>1153</v>
      </c>
      <c r="G83" s="414" t="s">
        <v>829</v>
      </c>
      <c r="H83">
        <f t="shared" si="3"/>
        <v>28</v>
      </c>
      <c r="I83" s="414" t="s">
        <v>1078</v>
      </c>
      <c r="J83">
        <v>2</v>
      </c>
      <c r="K83" s="414" t="s">
        <v>1154</v>
      </c>
    </row>
    <row r="84" spans="1:11" ht="13.5">
      <c r="A84" s="523" t="s">
        <v>1152</v>
      </c>
      <c r="B84" s="414" t="s">
        <v>829</v>
      </c>
      <c r="C84">
        <f t="shared" si="2"/>
        <v>28</v>
      </c>
      <c r="D84" s="414" t="s">
        <v>563</v>
      </c>
      <c r="E84">
        <v>3</v>
      </c>
      <c r="F84" s="411" t="s">
        <v>1153</v>
      </c>
      <c r="G84" s="414" t="s">
        <v>829</v>
      </c>
      <c r="H84">
        <f t="shared" si="3"/>
        <v>28</v>
      </c>
      <c r="I84" s="414" t="s">
        <v>1078</v>
      </c>
      <c r="J84">
        <v>3</v>
      </c>
      <c r="K84" s="414" t="s">
        <v>1154</v>
      </c>
    </row>
    <row r="85" spans="1:11" ht="13.5">
      <c r="A85" s="523" t="s">
        <v>1152</v>
      </c>
      <c r="B85" s="414" t="s">
        <v>829</v>
      </c>
      <c r="C85">
        <f t="shared" si="2"/>
        <v>29</v>
      </c>
      <c r="D85" s="414" t="s">
        <v>563</v>
      </c>
      <c r="E85">
        <v>1</v>
      </c>
      <c r="F85" s="411" t="s">
        <v>1153</v>
      </c>
      <c r="G85" s="414" t="s">
        <v>829</v>
      </c>
      <c r="H85">
        <f t="shared" si="3"/>
        <v>29</v>
      </c>
      <c r="I85" s="414" t="s">
        <v>1078</v>
      </c>
      <c r="J85">
        <v>1</v>
      </c>
      <c r="K85" s="414" t="s">
        <v>1154</v>
      </c>
    </row>
    <row r="86" spans="1:11" ht="13.5">
      <c r="A86" s="523" t="s">
        <v>1152</v>
      </c>
      <c r="B86" s="414" t="s">
        <v>829</v>
      </c>
      <c r="C86">
        <f t="shared" si="2"/>
        <v>29</v>
      </c>
      <c r="D86" s="414" t="s">
        <v>563</v>
      </c>
      <c r="E86">
        <v>2</v>
      </c>
      <c r="F86" s="411" t="s">
        <v>1153</v>
      </c>
      <c r="G86" s="414" t="s">
        <v>829</v>
      </c>
      <c r="H86">
        <f t="shared" si="3"/>
        <v>29</v>
      </c>
      <c r="I86" s="414" t="s">
        <v>1078</v>
      </c>
      <c r="J86">
        <v>2</v>
      </c>
      <c r="K86" s="414" t="s">
        <v>1154</v>
      </c>
    </row>
    <row r="87" spans="1:11" ht="13.5">
      <c r="A87" s="523" t="s">
        <v>1152</v>
      </c>
      <c r="B87" s="414" t="s">
        <v>829</v>
      </c>
      <c r="C87">
        <f t="shared" si="2"/>
        <v>29</v>
      </c>
      <c r="D87" s="414" t="s">
        <v>563</v>
      </c>
      <c r="E87">
        <v>3</v>
      </c>
      <c r="F87" s="411" t="s">
        <v>1153</v>
      </c>
      <c r="G87" s="414" t="s">
        <v>829</v>
      </c>
      <c r="H87">
        <f t="shared" si="3"/>
        <v>29</v>
      </c>
      <c r="I87" s="414" t="s">
        <v>1078</v>
      </c>
      <c r="J87">
        <v>3</v>
      </c>
      <c r="K87" s="414" t="s">
        <v>1154</v>
      </c>
    </row>
    <row r="88" spans="1:11" ht="13.5">
      <c r="A88" s="523" t="s">
        <v>1152</v>
      </c>
      <c r="B88" s="414" t="s">
        <v>829</v>
      </c>
      <c r="C88">
        <f t="shared" si="2"/>
        <v>30</v>
      </c>
      <c r="D88" s="414" t="s">
        <v>563</v>
      </c>
      <c r="E88">
        <v>1</v>
      </c>
      <c r="F88" s="411" t="s">
        <v>1153</v>
      </c>
      <c r="G88" s="414" t="s">
        <v>829</v>
      </c>
      <c r="H88">
        <f t="shared" si="3"/>
        <v>30</v>
      </c>
      <c r="I88" s="414" t="s">
        <v>1078</v>
      </c>
      <c r="J88">
        <v>1</v>
      </c>
      <c r="K88" s="414" t="s">
        <v>1154</v>
      </c>
    </row>
    <row r="89" spans="1:11" ht="13.5">
      <c r="A89" s="523" t="s">
        <v>1152</v>
      </c>
      <c r="B89" s="414" t="s">
        <v>829</v>
      </c>
      <c r="C89">
        <f t="shared" si="2"/>
        <v>30</v>
      </c>
      <c r="D89" s="414" t="s">
        <v>563</v>
      </c>
      <c r="E89">
        <v>2</v>
      </c>
      <c r="F89" s="411" t="s">
        <v>1153</v>
      </c>
      <c r="G89" s="414" t="s">
        <v>829</v>
      </c>
      <c r="H89">
        <f t="shared" si="3"/>
        <v>30</v>
      </c>
      <c r="I89" s="414" t="s">
        <v>1078</v>
      </c>
      <c r="J89">
        <v>2</v>
      </c>
      <c r="K89" s="414" t="s">
        <v>1154</v>
      </c>
    </row>
    <row r="90" spans="1:11" ht="13.5">
      <c r="A90" s="523" t="s">
        <v>1152</v>
      </c>
      <c r="B90" s="414" t="s">
        <v>829</v>
      </c>
      <c r="C90">
        <f t="shared" si="2"/>
        <v>30</v>
      </c>
      <c r="D90" s="414" t="s">
        <v>563</v>
      </c>
      <c r="E90">
        <v>3</v>
      </c>
      <c r="F90" s="411" t="s">
        <v>1153</v>
      </c>
      <c r="G90" s="414" t="s">
        <v>829</v>
      </c>
      <c r="H90">
        <f t="shared" si="3"/>
        <v>30</v>
      </c>
      <c r="I90" s="414" t="s">
        <v>1078</v>
      </c>
      <c r="J90">
        <v>3</v>
      </c>
      <c r="K90" s="414" t="s">
        <v>1154</v>
      </c>
    </row>
    <row r="91" spans="1:11" ht="13.5">
      <c r="A91" s="523" t="s">
        <v>1152</v>
      </c>
      <c r="B91" s="414" t="s">
        <v>829</v>
      </c>
      <c r="C91">
        <f t="shared" si="2"/>
        <v>31</v>
      </c>
      <c r="D91" s="414" t="s">
        <v>563</v>
      </c>
      <c r="E91">
        <v>1</v>
      </c>
      <c r="F91" s="411" t="s">
        <v>1153</v>
      </c>
      <c r="G91" s="414" t="s">
        <v>829</v>
      </c>
      <c r="H91">
        <f t="shared" si="3"/>
        <v>31</v>
      </c>
      <c r="I91" s="414" t="s">
        <v>1078</v>
      </c>
      <c r="J91">
        <v>1</v>
      </c>
      <c r="K91" s="414" t="s">
        <v>1154</v>
      </c>
    </row>
    <row r="92" spans="1:11" ht="13.5">
      <c r="A92" s="523" t="s">
        <v>1152</v>
      </c>
      <c r="B92" s="414" t="s">
        <v>829</v>
      </c>
      <c r="C92">
        <f t="shared" si="2"/>
        <v>31</v>
      </c>
      <c r="D92" s="414" t="s">
        <v>563</v>
      </c>
      <c r="E92">
        <v>2</v>
      </c>
      <c r="F92" s="411" t="s">
        <v>1153</v>
      </c>
      <c r="G92" s="414" t="s">
        <v>829</v>
      </c>
      <c r="H92">
        <f t="shared" si="3"/>
        <v>31</v>
      </c>
      <c r="I92" s="414" t="s">
        <v>1078</v>
      </c>
      <c r="J92">
        <v>2</v>
      </c>
      <c r="K92" s="414" t="s">
        <v>1154</v>
      </c>
    </row>
    <row r="93" spans="1:11" ht="13.5">
      <c r="A93" s="523" t="s">
        <v>1152</v>
      </c>
      <c r="B93" s="414" t="s">
        <v>829</v>
      </c>
      <c r="C93">
        <f t="shared" si="2"/>
        <v>31</v>
      </c>
      <c r="D93" s="414" t="s">
        <v>563</v>
      </c>
      <c r="E93">
        <v>3</v>
      </c>
      <c r="F93" s="411" t="s">
        <v>1153</v>
      </c>
      <c r="G93" s="414" t="s">
        <v>829</v>
      </c>
      <c r="H93">
        <f t="shared" si="3"/>
        <v>31</v>
      </c>
      <c r="I93" s="414" t="s">
        <v>1078</v>
      </c>
      <c r="J93">
        <v>3</v>
      </c>
      <c r="K93" s="414" t="s">
        <v>1154</v>
      </c>
    </row>
    <row r="94" spans="1:11" ht="13.5">
      <c r="A94" s="523" t="s">
        <v>1152</v>
      </c>
      <c r="B94" s="414" t="s">
        <v>829</v>
      </c>
      <c r="C94">
        <f t="shared" si="2"/>
        <v>32</v>
      </c>
      <c r="D94" s="414" t="s">
        <v>563</v>
      </c>
      <c r="E94">
        <v>1</v>
      </c>
      <c r="F94" s="411" t="s">
        <v>1153</v>
      </c>
      <c r="G94" s="414" t="s">
        <v>829</v>
      </c>
      <c r="H94">
        <f t="shared" si="3"/>
        <v>32</v>
      </c>
      <c r="I94" s="414" t="s">
        <v>1078</v>
      </c>
      <c r="J94">
        <v>1</v>
      </c>
      <c r="K94" s="414" t="s">
        <v>1154</v>
      </c>
    </row>
    <row r="95" spans="1:11" ht="13.5">
      <c r="A95" s="523" t="s">
        <v>1152</v>
      </c>
      <c r="B95" s="414" t="s">
        <v>829</v>
      </c>
      <c r="C95">
        <f t="shared" si="2"/>
        <v>32</v>
      </c>
      <c r="D95" s="414" t="s">
        <v>563</v>
      </c>
      <c r="E95">
        <v>2</v>
      </c>
      <c r="F95" s="411" t="s">
        <v>1153</v>
      </c>
      <c r="G95" s="414" t="s">
        <v>829</v>
      </c>
      <c r="H95">
        <f t="shared" si="3"/>
        <v>32</v>
      </c>
      <c r="I95" s="414" t="s">
        <v>1078</v>
      </c>
      <c r="J95">
        <v>2</v>
      </c>
      <c r="K95" s="414" t="s">
        <v>1154</v>
      </c>
    </row>
    <row r="96" spans="1:11" ht="13.5">
      <c r="A96" s="523" t="s">
        <v>1152</v>
      </c>
      <c r="B96" s="414" t="s">
        <v>829</v>
      </c>
      <c r="C96">
        <f t="shared" si="2"/>
        <v>32</v>
      </c>
      <c r="D96" s="414" t="s">
        <v>563</v>
      </c>
      <c r="E96">
        <v>3</v>
      </c>
      <c r="F96" s="411" t="s">
        <v>1153</v>
      </c>
      <c r="G96" s="414" t="s">
        <v>829</v>
      </c>
      <c r="H96">
        <f t="shared" si="3"/>
        <v>32</v>
      </c>
      <c r="I96" s="414" t="s">
        <v>1078</v>
      </c>
      <c r="J96">
        <v>3</v>
      </c>
      <c r="K96" s="414" t="s">
        <v>1154</v>
      </c>
    </row>
    <row r="97" spans="1:11" ht="13.5">
      <c r="A97" s="523" t="s">
        <v>1152</v>
      </c>
      <c r="B97" s="414" t="s">
        <v>829</v>
      </c>
      <c r="C97">
        <f t="shared" si="2"/>
        <v>33</v>
      </c>
      <c r="D97" s="414" t="s">
        <v>563</v>
      </c>
      <c r="E97">
        <v>1</v>
      </c>
      <c r="F97" s="411" t="s">
        <v>1153</v>
      </c>
      <c r="G97" s="414" t="s">
        <v>829</v>
      </c>
      <c r="H97">
        <f t="shared" si="3"/>
        <v>33</v>
      </c>
      <c r="I97" s="414" t="s">
        <v>1078</v>
      </c>
      <c r="J97">
        <v>1</v>
      </c>
      <c r="K97" s="414" t="s">
        <v>1154</v>
      </c>
    </row>
    <row r="98" spans="1:11" ht="13.5">
      <c r="A98" s="523" t="s">
        <v>1152</v>
      </c>
      <c r="B98" s="414" t="s">
        <v>829</v>
      </c>
      <c r="C98">
        <f t="shared" si="2"/>
        <v>33</v>
      </c>
      <c r="D98" s="414" t="s">
        <v>563</v>
      </c>
      <c r="E98">
        <v>2</v>
      </c>
      <c r="F98" s="411" t="s">
        <v>1153</v>
      </c>
      <c r="G98" s="414" t="s">
        <v>829</v>
      </c>
      <c r="H98">
        <f t="shared" si="3"/>
        <v>33</v>
      </c>
      <c r="I98" s="414" t="s">
        <v>1078</v>
      </c>
      <c r="J98">
        <v>2</v>
      </c>
      <c r="K98" s="414" t="s">
        <v>1154</v>
      </c>
    </row>
    <row r="99" spans="1:11" ht="13.5">
      <c r="A99" s="523" t="s">
        <v>1152</v>
      </c>
      <c r="B99" s="414" t="s">
        <v>829</v>
      </c>
      <c r="C99">
        <f t="shared" si="2"/>
        <v>33</v>
      </c>
      <c r="D99" s="414" t="s">
        <v>563</v>
      </c>
      <c r="E99">
        <v>3</v>
      </c>
      <c r="F99" s="411" t="s">
        <v>1153</v>
      </c>
      <c r="G99" s="414" t="s">
        <v>829</v>
      </c>
      <c r="H99">
        <f t="shared" si="3"/>
        <v>33</v>
      </c>
      <c r="I99" s="414" t="s">
        <v>1078</v>
      </c>
      <c r="J99">
        <v>3</v>
      </c>
      <c r="K99" s="414" t="s">
        <v>1154</v>
      </c>
    </row>
    <row r="100" spans="1:11" ht="13.5">
      <c r="A100" s="523" t="s">
        <v>1152</v>
      </c>
      <c r="B100" s="414" t="s">
        <v>829</v>
      </c>
      <c r="C100">
        <f t="shared" si="2"/>
        <v>34</v>
      </c>
      <c r="D100" s="414" t="s">
        <v>563</v>
      </c>
      <c r="E100">
        <v>1</v>
      </c>
      <c r="F100" s="411" t="s">
        <v>1153</v>
      </c>
      <c r="G100" s="414" t="s">
        <v>829</v>
      </c>
      <c r="H100">
        <f t="shared" si="3"/>
        <v>34</v>
      </c>
      <c r="I100" s="414" t="s">
        <v>1078</v>
      </c>
      <c r="J100">
        <v>1</v>
      </c>
      <c r="K100" s="414" t="s">
        <v>1154</v>
      </c>
    </row>
    <row r="101" spans="1:11" ht="13.5">
      <c r="A101" s="523" t="s">
        <v>1152</v>
      </c>
      <c r="B101" s="414" t="s">
        <v>829</v>
      </c>
      <c r="C101">
        <f t="shared" si="2"/>
        <v>34</v>
      </c>
      <c r="D101" s="414" t="s">
        <v>563</v>
      </c>
      <c r="E101">
        <v>2</v>
      </c>
      <c r="F101" s="411" t="s">
        <v>1153</v>
      </c>
      <c r="G101" s="414" t="s">
        <v>829</v>
      </c>
      <c r="H101">
        <f t="shared" si="3"/>
        <v>34</v>
      </c>
      <c r="I101" s="414" t="s">
        <v>1078</v>
      </c>
      <c r="J101">
        <v>2</v>
      </c>
      <c r="K101" s="414" t="s">
        <v>1154</v>
      </c>
    </row>
    <row r="102" spans="1:11" ht="13.5">
      <c r="A102" s="523" t="s">
        <v>1152</v>
      </c>
      <c r="B102" s="414" t="s">
        <v>829</v>
      </c>
      <c r="C102">
        <f t="shared" si="2"/>
        <v>34</v>
      </c>
      <c r="D102" s="414" t="s">
        <v>563</v>
      </c>
      <c r="E102">
        <v>3</v>
      </c>
      <c r="F102" s="411" t="s">
        <v>1153</v>
      </c>
      <c r="G102" s="414" t="s">
        <v>829</v>
      </c>
      <c r="H102">
        <f t="shared" si="3"/>
        <v>34</v>
      </c>
      <c r="I102" s="414" t="s">
        <v>1078</v>
      </c>
      <c r="J102">
        <v>3</v>
      </c>
      <c r="K102" s="414" t="s">
        <v>1154</v>
      </c>
    </row>
    <row r="103" spans="1:11" ht="13.5">
      <c r="A103" s="523" t="s">
        <v>1152</v>
      </c>
      <c r="B103" s="414" t="s">
        <v>829</v>
      </c>
      <c r="C103">
        <f t="shared" si="2"/>
        <v>35</v>
      </c>
      <c r="D103" s="414" t="s">
        <v>563</v>
      </c>
      <c r="E103">
        <v>1</v>
      </c>
      <c r="F103" s="411" t="s">
        <v>1153</v>
      </c>
      <c r="G103" s="414" t="s">
        <v>829</v>
      </c>
      <c r="H103">
        <f t="shared" si="3"/>
        <v>35</v>
      </c>
      <c r="I103" s="414" t="s">
        <v>1078</v>
      </c>
      <c r="J103">
        <v>1</v>
      </c>
      <c r="K103" s="414" t="s">
        <v>1154</v>
      </c>
    </row>
    <row r="104" spans="1:11" ht="13.5">
      <c r="A104" s="523" t="s">
        <v>1152</v>
      </c>
      <c r="B104" s="414" t="s">
        <v>829</v>
      </c>
      <c r="C104">
        <f t="shared" si="2"/>
        <v>35</v>
      </c>
      <c r="D104" s="414" t="s">
        <v>563</v>
      </c>
      <c r="E104">
        <v>2</v>
      </c>
      <c r="F104" s="411" t="s">
        <v>1153</v>
      </c>
      <c r="G104" s="414" t="s">
        <v>829</v>
      </c>
      <c r="H104">
        <f t="shared" si="3"/>
        <v>35</v>
      </c>
      <c r="I104" s="414" t="s">
        <v>1078</v>
      </c>
      <c r="J104">
        <v>2</v>
      </c>
      <c r="K104" s="414" t="s">
        <v>1154</v>
      </c>
    </row>
    <row r="105" spans="1:11" ht="13.5">
      <c r="A105" s="523" t="s">
        <v>1152</v>
      </c>
      <c r="B105" s="414" t="s">
        <v>829</v>
      </c>
      <c r="C105">
        <f t="shared" si="2"/>
        <v>35</v>
      </c>
      <c r="D105" s="414" t="s">
        <v>563</v>
      </c>
      <c r="E105">
        <v>3</v>
      </c>
      <c r="F105" s="411" t="s">
        <v>1153</v>
      </c>
      <c r="G105" s="414" t="s">
        <v>829</v>
      </c>
      <c r="H105">
        <f t="shared" si="3"/>
        <v>35</v>
      </c>
      <c r="I105" s="414" t="s">
        <v>1078</v>
      </c>
      <c r="J105">
        <v>3</v>
      </c>
      <c r="K105" s="414" t="s">
        <v>1154</v>
      </c>
    </row>
    <row r="106" spans="1:11" ht="13.5">
      <c r="A106" s="523" t="s">
        <v>1152</v>
      </c>
      <c r="B106" s="414" t="s">
        <v>829</v>
      </c>
      <c r="C106">
        <f t="shared" si="2"/>
        <v>36</v>
      </c>
      <c r="D106" s="414" t="s">
        <v>563</v>
      </c>
      <c r="E106">
        <v>1</v>
      </c>
      <c r="F106" s="411" t="s">
        <v>1153</v>
      </c>
      <c r="G106" s="414" t="s">
        <v>829</v>
      </c>
      <c r="H106">
        <f t="shared" si="3"/>
        <v>36</v>
      </c>
      <c r="I106" s="414" t="s">
        <v>1078</v>
      </c>
      <c r="J106">
        <v>1</v>
      </c>
      <c r="K106" s="414" t="s">
        <v>1154</v>
      </c>
    </row>
    <row r="107" spans="1:11" ht="13.5">
      <c r="A107" s="523" t="s">
        <v>1152</v>
      </c>
      <c r="B107" s="414" t="s">
        <v>829</v>
      </c>
      <c r="C107">
        <f t="shared" si="2"/>
        <v>36</v>
      </c>
      <c r="D107" s="414" t="s">
        <v>563</v>
      </c>
      <c r="E107">
        <v>2</v>
      </c>
      <c r="F107" s="411" t="s">
        <v>1153</v>
      </c>
      <c r="G107" s="414" t="s">
        <v>829</v>
      </c>
      <c r="H107">
        <f t="shared" si="3"/>
        <v>36</v>
      </c>
      <c r="I107" s="414" t="s">
        <v>1078</v>
      </c>
      <c r="J107">
        <v>2</v>
      </c>
      <c r="K107" s="414" t="s">
        <v>1154</v>
      </c>
    </row>
    <row r="108" spans="1:11" ht="13.5">
      <c r="A108" s="523" t="s">
        <v>1152</v>
      </c>
      <c r="B108" s="414" t="s">
        <v>829</v>
      </c>
      <c r="C108">
        <f t="shared" si="2"/>
        <v>36</v>
      </c>
      <c r="D108" s="414" t="s">
        <v>563</v>
      </c>
      <c r="E108">
        <v>3</v>
      </c>
      <c r="F108" s="411" t="s">
        <v>1153</v>
      </c>
      <c r="G108" s="414" t="s">
        <v>829</v>
      </c>
      <c r="H108">
        <f t="shared" si="3"/>
        <v>36</v>
      </c>
      <c r="I108" s="414" t="s">
        <v>1078</v>
      </c>
      <c r="J108">
        <v>3</v>
      </c>
      <c r="K108" s="414" t="s">
        <v>1154</v>
      </c>
    </row>
    <row r="109" spans="1:11" ht="13.5">
      <c r="A109" s="523" t="s">
        <v>1152</v>
      </c>
      <c r="B109" s="414" t="s">
        <v>829</v>
      </c>
      <c r="C109">
        <f t="shared" si="2"/>
        <v>37</v>
      </c>
      <c r="D109" s="414" t="s">
        <v>563</v>
      </c>
      <c r="E109">
        <v>1</v>
      </c>
      <c r="F109" s="411" t="s">
        <v>1153</v>
      </c>
      <c r="G109" s="414" t="s">
        <v>829</v>
      </c>
      <c r="H109">
        <f t="shared" si="3"/>
        <v>37</v>
      </c>
      <c r="I109" s="414" t="s">
        <v>1078</v>
      </c>
      <c r="J109">
        <v>1</v>
      </c>
      <c r="K109" s="414" t="s">
        <v>1154</v>
      </c>
    </row>
    <row r="110" spans="1:11" ht="13.5">
      <c r="A110" s="523" t="s">
        <v>1152</v>
      </c>
      <c r="B110" s="414" t="s">
        <v>829</v>
      </c>
      <c r="C110">
        <f t="shared" si="2"/>
        <v>37</v>
      </c>
      <c r="D110" s="414" t="s">
        <v>563</v>
      </c>
      <c r="E110">
        <v>2</v>
      </c>
      <c r="F110" s="411" t="s">
        <v>1153</v>
      </c>
      <c r="G110" s="414" t="s">
        <v>829</v>
      </c>
      <c r="H110">
        <f t="shared" si="3"/>
        <v>37</v>
      </c>
      <c r="I110" s="414" t="s">
        <v>1078</v>
      </c>
      <c r="J110">
        <v>2</v>
      </c>
      <c r="K110" s="414" t="s">
        <v>1154</v>
      </c>
    </row>
    <row r="111" spans="1:11" ht="13.5">
      <c r="A111" s="523" t="s">
        <v>1152</v>
      </c>
      <c r="B111" s="414" t="s">
        <v>829</v>
      </c>
      <c r="C111">
        <f t="shared" si="2"/>
        <v>37</v>
      </c>
      <c r="D111" s="414" t="s">
        <v>563</v>
      </c>
      <c r="E111">
        <v>3</v>
      </c>
      <c r="F111" s="411" t="s">
        <v>1153</v>
      </c>
      <c r="G111" s="414" t="s">
        <v>829</v>
      </c>
      <c r="H111">
        <f t="shared" si="3"/>
        <v>37</v>
      </c>
      <c r="I111" s="414" t="s">
        <v>1078</v>
      </c>
      <c r="J111">
        <v>3</v>
      </c>
      <c r="K111" s="414" t="s">
        <v>1154</v>
      </c>
    </row>
    <row r="112" spans="1:11" ht="13.5">
      <c r="A112" s="523" t="s">
        <v>1152</v>
      </c>
      <c r="B112" s="414" t="s">
        <v>829</v>
      </c>
      <c r="C112">
        <f t="shared" si="2"/>
        <v>38</v>
      </c>
      <c r="D112" s="414" t="s">
        <v>563</v>
      </c>
      <c r="E112">
        <v>1</v>
      </c>
      <c r="F112" s="411" t="s">
        <v>1153</v>
      </c>
      <c r="G112" s="414" t="s">
        <v>829</v>
      </c>
      <c r="H112">
        <f t="shared" si="3"/>
        <v>38</v>
      </c>
      <c r="I112" s="414" t="s">
        <v>1078</v>
      </c>
      <c r="J112">
        <v>1</v>
      </c>
      <c r="K112" s="414" t="s">
        <v>1154</v>
      </c>
    </row>
    <row r="113" spans="1:11" ht="13.5">
      <c r="A113" s="523" t="s">
        <v>1152</v>
      </c>
      <c r="B113" s="414" t="s">
        <v>829</v>
      </c>
      <c r="C113">
        <f t="shared" si="2"/>
        <v>38</v>
      </c>
      <c r="D113" s="414" t="s">
        <v>563</v>
      </c>
      <c r="E113">
        <v>2</v>
      </c>
      <c r="F113" s="411" t="s">
        <v>1153</v>
      </c>
      <c r="G113" s="414" t="s">
        <v>829</v>
      </c>
      <c r="H113">
        <f t="shared" si="3"/>
        <v>38</v>
      </c>
      <c r="I113" s="414" t="s">
        <v>1078</v>
      </c>
      <c r="J113">
        <v>2</v>
      </c>
      <c r="K113" s="414" t="s">
        <v>1154</v>
      </c>
    </row>
    <row r="114" spans="1:11" ht="13.5">
      <c r="A114" s="523" t="s">
        <v>1152</v>
      </c>
      <c r="B114" s="414" t="s">
        <v>829</v>
      </c>
      <c r="C114">
        <f t="shared" si="2"/>
        <v>38</v>
      </c>
      <c r="D114" s="414" t="s">
        <v>563</v>
      </c>
      <c r="E114">
        <v>3</v>
      </c>
      <c r="F114" s="411" t="s">
        <v>1153</v>
      </c>
      <c r="G114" s="414" t="s">
        <v>829</v>
      </c>
      <c r="H114">
        <f t="shared" si="3"/>
        <v>38</v>
      </c>
      <c r="I114" s="414" t="s">
        <v>1078</v>
      </c>
      <c r="J114">
        <v>3</v>
      </c>
      <c r="K114" s="414" t="s">
        <v>1154</v>
      </c>
    </row>
    <row r="115" spans="1:11" ht="13.5">
      <c r="A115" s="523" t="s">
        <v>1152</v>
      </c>
      <c r="B115" s="414" t="s">
        <v>829</v>
      </c>
      <c r="C115">
        <f t="shared" si="2"/>
        <v>39</v>
      </c>
      <c r="D115" s="414" t="s">
        <v>563</v>
      </c>
      <c r="E115">
        <v>1</v>
      </c>
      <c r="F115" s="411" t="s">
        <v>1153</v>
      </c>
      <c r="G115" s="414" t="s">
        <v>829</v>
      </c>
      <c r="H115">
        <f t="shared" si="3"/>
        <v>39</v>
      </c>
      <c r="I115" s="414" t="s">
        <v>1078</v>
      </c>
      <c r="J115">
        <v>1</v>
      </c>
      <c r="K115" s="414" t="s">
        <v>1154</v>
      </c>
    </row>
    <row r="116" spans="1:11" ht="13.5">
      <c r="A116" s="523" t="s">
        <v>1152</v>
      </c>
      <c r="B116" s="414" t="s">
        <v>829</v>
      </c>
      <c r="C116">
        <f t="shared" si="2"/>
        <v>39</v>
      </c>
      <c r="D116" s="414" t="s">
        <v>563</v>
      </c>
      <c r="E116">
        <v>2</v>
      </c>
      <c r="F116" s="411" t="s">
        <v>1153</v>
      </c>
      <c r="G116" s="414" t="s">
        <v>829</v>
      </c>
      <c r="H116">
        <f t="shared" si="3"/>
        <v>39</v>
      </c>
      <c r="I116" s="414" t="s">
        <v>1078</v>
      </c>
      <c r="J116">
        <v>2</v>
      </c>
      <c r="K116" s="414" t="s">
        <v>1154</v>
      </c>
    </row>
    <row r="117" spans="1:11" ht="13.5">
      <c r="A117" s="523" t="s">
        <v>1152</v>
      </c>
      <c r="B117" s="414" t="s">
        <v>829</v>
      </c>
      <c r="C117">
        <f t="shared" si="2"/>
        <v>39</v>
      </c>
      <c r="D117" s="414" t="s">
        <v>563</v>
      </c>
      <c r="E117">
        <v>3</v>
      </c>
      <c r="F117" s="411" t="s">
        <v>1153</v>
      </c>
      <c r="G117" s="414" t="s">
        <v>829</v>
      </c>
      <c r="H117">
        <f t="shared" si="3"/>
        <v>39</v>
      </c>
      <c r="I117" s="414" t="s">
        <v>1078</v>
      </c>
      <c r="J117">
        <v>3</v>
      </c>
      <c r="K117" s="414" t="s">
        <v>1154</v>
      </c>
    </row>
    <row r="118" spans="1:11" ht="13.5">
      <c r="A118" s="523" t="s">
        <v>1152</v>
      </c>
      <c r="B118" s="414" t="s">
        <v>829</v>
      </c>
      <c r="C118">
        <f t="shared" si="2"/>
        <v>40</v>
      </c>
      <c r="D118" s="414" t="s">
        <v>563</v>
      </c>
      <c r="E118">
        <v>1</v>
      </c>
      <c r="F118" s="411" t="s">
        <v>1153</v>
      </c>
      <c r="G118" s="414" t="s">
        <v>829</v>
      </c>
      <c r="H118">
        <f t="shared" si="3"/>
        <v>40</v>
      </c>
      <c r="I118" s="414" t="s">
        <v>1078</v>
      </c>
      <c r="J118">
        <v>1</v>
      </c>
      <c r="K118" s="414" t="s">
        <v>1154</v>
      </c>
    </row>
    <row r="119" spans="1:11" ht="13.5">
      <c r="A119" s="523" t="s">
        <v>1152</v>
      </c>
      <c r="B119" s="414" t="s">
        <v>829</v>
      </c>
      <c r="C119">
        <f t="shared" si="2"/>
        <v>40</v>
      </c>
      <c r="D119" s="414" t="s">
        <v>563</v>
      </c>
      <c r="E119">
        <v>2</v>
      </c>
      <c r="F119" s="411" t="s">
        <v>1153</v>
      </c>
      <c r="G119" s="414" t="s">
        <v>829</v>
      </c>
      <c r="H119">
        <f t="shared" si="3"/>
        <v>40</v>
      </c>
      <c r="I119" s="414" t="s">
        <v>1078</v>
      </c>
      <c r="J119">
        <v>2</v>
      </c>
      <c r="K119" s="414" t="s">
        <v>1154</v>
      </c>
    </row>
    <row r="120" spans="1:11" ht="13.5">
      <c r="A120" s="523" t="s">
        <v>1152</v>
      </c>
      <c r="B120" s="414" t="s">
        <v>829</v>
      </c>
      <c r="C120">
        <f t="shared" si="2"/>
        <v>40</v>
      </c>
      <c r="D120" s="414" t="s">
        <v>563</v>
      </c>
      <c r="E120">
        <v>3</v>
      </c>
      <c r="F120" s="411" t="s">
        <v>1153</v>
      </c>
      <c r="G120" s="414" t="s">
        <v>829</v>
      </c>
      <c r="H120">
        <f t="shared" si="3"/>
        <v>40</v>
      </c>
      <c r="I120" s="414" t="s">
        <v>1078</v>
      </c>
      <c r="J120">
        <v>3</v>
      </c>
      <c r="K120" s="414" t="s">
        <v>1154</v>
      </c>
    </row>
    <row r="121" spans="1:11" ht="13.5">
      <c r="A121" s="523" t="s">
        <v>1152</v>
      </c>
      <c r="B121" s="414" t="s">
        <v>829</v>
      </c>
      <c r="C121">
        <f t="shared" si="2"/>
        <v>41</v>
      </c>
      <c r="D121" s="414" t="s">
        <v>563</v>
      </c>
      <c r="E121">
        <v>1</v>
      </c>
      <c r="F121" s="411" t="s">
        <v>1153</v>
      </c>
      <c r="G121" s="414" t="s">
        <v>829</v>
      </c>
      <c r="H121">
        <f t="shared" si="3"/>
        <v>41</v>
      </c>
      <c r="I121" s="414" t="s">
        <v>1078</v>
      </c>
      <c r="J121">
        <v>1</v>
      </c>
      <c r="K121" s="414" t="s">
        <v>1154</v>
      </c>
    </row>
    <row r="122" spans="1:11" ht="13.5">
      <c r="A122" s="523" t="s">
        <v>1152</v>
      </c>
      <c r="B122" s="414" t="s">
        <v>829</v>
      </c>
      <c r="C122">
        <f t="shared" si="2"/>
        <v>41</v>
      </c>
      <c r="D122" s="414" t="s">
        <v>563</v>
      </c>
      <c r="E122">
        <v>2</v>
      </c>
      <c r="F122" s="411" t="s">
        <v>1153</v>
      </c>
      <c r="G122" s="414" t="s">
        <v>829</v>
      </c>
      <c r="H122">
        <f t="shared" si="3"/>
        <v>41</v>
      </c>
      <c r="I122" s="414" t="s">
        <v>1078</v>
      </c>
      <c r="J122">
        <v>2</v>
      </c>
      <c r="K122" s="414" t="s">
        <v>1154</v>
      </c>
    </row>
    <row r="123" spans="1:11" ht="13.5">
      <c r="A123" s="523" t="s">
        <v>1152</v>
      </c>
      <c r="B123" s="414" t="s">
        <v>829</v>
      </c>
      <c r="C123">
        <f t="shared" si="2"/>
        <v>41</v>
      </c>
      <c r="D123" s="414" t="s">
        <v>563</v>
      </c>
      <c r="E123">
        <v>3</v>
      </c>
      <c r="F123" s="411" t="s">
        <v>1153</v>
      </c>
      <c r="G123" s="414" t="s">
        <v>829</v>
      </c>
      <c r="H123">
        <f t="shared" si="3"/>
        <v>41</v>
      </c>
      <c r="I123" s="414" t="s">
        <v>1078</v>
      </c>
      <c r="J123">
        <v>3</v>
      </c>
      <c r="K123" s="414" t="s">
        <v>1154</v>
      </c>
    </row>
    <row r="124" spans="1:11" ht="13.5">
      <c r="A124" s="523" t="s">
        <v>1152</v>
      </c>
      <c r="B124" s="414" t="s">
        <v>829</v>
      </c>
      <c r="C124">
        <f t="shared" si="2"/>
        <v>42</v>
      </c>
      <c r="D124" s="414" t="s">
        <v>563</v>
      </c>
      <c r="E124">
        <v>1</v>
      </c>
      <c r="F124" s="411" t="s">
        <v>1153</v>
      </c>
      <c r="G124" s="414" t="s">
        <v>829</v>
      </c>
      <c r="H124">
        <f t="shared" si="3"/>
        <v>42</v>
      </c>
      <c r="I124" s="414" t="s">
        <v>1078</v>
      </c>
      <c r="J124">
        <v>1</v>
      </c>
      <c r="K124" s="414" t="s">
        <v>1154</v>
      </c>
    </row>
    <row r="125" spans="1:11" ht="13.5">
      <c r="A125" s="523" t="s">
        <v>1152</v>
      </c>
      <c r="B125" s="414" t="s">
        <v>829</v>
      </c>
      <c r="C125">
        <f t="shared" si="2"/>
        <v>42</v>
      </c>
      <c r="D125" s="414" t="s">
        <v>563</v>
      </c>
      <c r="E125">
        <v>2</v>
      </c>
      <c r="F125" s="411" t="s">
        <v>1153</v>
      </c>
      <c r="G125" s="414" t="s">
        <v>829</v>
      </c>
      <c r="H125">
        <f t="shared" si="3"/>
        <v>42</v>
      </c>
      <c r="I125" s="414" t="s">
        <v>1078</v>
      </c>
      <c r="J125">
        <v>2</v>
      </c>
      <c r="K125" s="414" t="s">
        <v>1154</v>
      </c>
    </row>
    <row r="126" spans="1:11" ht="13.5">
      <c r="A126" s="523" t="s">
        <v>1152</v>
      </c>
      <c r="B126" s="414" t="s">
        <v>829</v>
      </c>
      <c r="C126">
        <f t="shared" si="2"/>
        <v>42</v>
      </c>
      <c r="D126" s="414" t="s">
        <v>563</v>
      </c>
      <c r="E126">
        <v>3</v>
      </c>
      <c r="F126" s="411" t="s">
        <v>1153</v>
      </c>
      <c r="G126" s="414" t="s">
        <v>829</v>
      </c>
      <c r="H126">
        <f t="shared" si="3"/>
        <v>42</v>
      </c>
      <c r="I126" s="414" t="s">
        <v>1078</v>
      </c>
      <c r="J126">
        <v>3</v>
      </c>
      <c r="K126" s="414" t="s">
        <v>1154</v>
      </c>
    </row>
    <row r="127" spans="1:11" ht="13.5">
      <c r="A127" s="523" t="s">
        <v>1152</v>
      </c>
      <c r="B127" s="414" t="s">
        <v>829</v>
      </c>
      <c r="C127">
        <f t="shared" si="2"/>
        <v>43</v>
      </c>
      <c r="D127" s="414" t="s">
        <v>563</v>
      </c>
      <c r="E127">
        <v>1</v>
      </c>
      <c r="F127" s="411" t="s">
        <v>1153</v>
      </c>
      <c r="G127" s="414" t="s">
        <v>829</v>
      </c>
      <c r="H127">
        <f t="shared" si="3"/>
        <v>43</v>
      </c>
      <c r="I127" s="414" t="s">
        <v>1078</v>
      </c>
      <c r="J127">
        <v>1</v>
      </c>
      <c r="K127" s="414" t="s">
        <v>1154</v>
      </c>
    </row>
    <row r="128" spans="1:11" ht="13.5">
      <c r="A128" s="523" t="s">
        <v>1152</v>
      </c>
      <c r="B128" s="414" t="s">
        <v>829</v>
      </c>
      <c r="C128">
        <f t="shared" si="2"/>
        <v>43</v>
      </c>
      <c r="D128" s="414" t="s">
        <v>563</v>
      </c>
      <c r="E128">
        <v>2</v>
      </c>
      <c r="F128" s="411" t="s">
        <v>1153</v>
      </c>
      <c r="G128" s="414" t="s">
        <v>829</v>
      </c>
      <c r="H128">
        <f t="shared" si="3"/>
        <v>43</v>
      </c>
      <c r="I128" s="414" t="s">
        <v>1078</v>
      </c>
      <c r="J128">
        <v>2</v>
      </c>
      <c r="K128" s="414" t="s">
        <v>1154</v>
      </c>
    </row>
    <row r="129" spans="1:11" ht="13.5">
      <c r="A129" s="523" t="s">
        <v>1152</v>
      </c>
      <c r="B129" s="414" t="s">
        <v>829</v>
      </c>
      <c r="C129">
        <f t="shared" si="2"/>
        <v>43</v>
      </c>
      <c r="D129" s="414" t="s">
        <v>563</v>
      </c>
      <c r="E129">
        <v>3</v>
      </c>
      <c r="F129" s="411" t="s">
        <v>1153</v>
      </c>
      <c r="G129" s="414" t="s">
        <v>829</v>
      </c>
      <c r="H129">
        <f t="shared" si="3"/>
        <v>43</v>
      </c>
      <c r="I129" s="414" t="s">
        <v>1078</v>
      </c>
      <c r="J129">
        <v>3</v>
      </c>
      <c r="K129" s="414" t="s">
        <v>1154</v>
      </c>
    </row>
    <row r="130" spans="1:11" ht="13.5">
      <c r="A130" s="523" t="s">
        <v>1152</v>
      </c>
      <c r="B130" s="414" t="s">
        <v>829</v>
      </c>
      <c r="C130">
        <f t="shared" si="2"/>
        <v>44</v>
      </c>
      <c r="D130" s="414" t="s">
        <v>563</v>
      </c>
      <c r="E130">
        <v>1</v>
      </c>
      <c r="F130" s="411" t="s">
        <v>1153</v>
      </c>
      <c r="G130" s="414" t="s">
        <v>829</v>
      </c>
      <c r="H130">
        <f t="shared" si="3"/>
        <v>44</v>
      </c>
      <c r="I130" s="414" t="s">
        <v>1078</v>
      </c>
      <c r="J130">
        <v>1</v>
      </c>
      <c r="K130" s="414" t="s">
        <v>1154</v>
      </c>
    </row>
    <row r="131" spans="1:11" ht="13.5">
      <c r="A131" s="523" t="s">
        <v>1152</v>
      </c>
      <c r="B131" s="414" t="s">
        <v>829</v>
      </c>
      <c r="C131">
        <f t="shared" si="2"/>
        <v>44</v>
      </c>
      <c r="D131" s="414" t="s">
        <v>563</v>
      </c>
      <c r="E131">
        <v>2</v>
      </c>
      <c r="F131" s="411" t="s">
        <v>1153</v>
      </c>
      <c r="G131" s="414" t="s">
        <v>829</v>
      </c>
      <c r="H131">
        <f t="shared" si="3"/>
        <v>44</v>
      </c>
      <c r="I131" s="414" t="s">
        <v>1078</v>
      </c>
      <c r="J131">
        <v>2</v>
      </c>
      <c r="K131" s="414" t="s">
        <v>1154</v>
      </c>
    </row>
    <row r="132" spans="1:11" ht="13.5">
      <c r="A132" s="523" t="s">
        <v>1152</v>
      </c>
      <c r="B132" s="414" t="s">
        <v>829</v>
      </c>
      <c r="C132">
        <f t="shared" si="2"/>
        <v>44</v>
      </c>
      <c r="D132" s="414" t="s">
        <v>563</v>
      </c>
      <c r="E132">
        <v>3</v>
      </c>
      <c r="F132" s="411" t="s">
        <v>1153</v>
      </c>
      <c r="G132" s="414" t="s">
        <v>829</v>
      </c>
      <c r="H132">
        <f t="shared" si="3"/>
        <v>44</v>
      </c>
      <c r="I132" s="414" t="s">
        <v>1078</v>
      </c>
      <c r="J132">
        <v>3</v>
      </c>
      <c r="K132" s="414" t="s">
        <v>1154</v>
      </c>
    </row>
    <row r="133" spans="1:11" ht="13.5">
      <c r="A133" s="523" t="s">
        <v>1152</v>
      </c>
      <c r="B133" s="414" t="s">
        <v>829</v>
      </c>
      <c r="C133">
        <f t="shared" ref="C133:C196" si="4">C130+1</f>
        <v>45</v>
      </c>
      <c r="D133" s="414" t="s">
        <v>563</v>
      </c>
      <c r="E133">
        <v>1</v>
      </c>
      <c r="F133" s="411" t="s">
        <v>1153</v>
      </c>
      <c r="G133" s="414" t="s">
        <v>829</v>
      </c>
      <c r="H133">
        <f t="shared" ref="H133:H196" si="5">H130+1</f>
        <v>45</v>
      </c>
      <c r="I133" s="414" t="s">
        <v>1078</v>
      </c>
      <c r="J133">
        <v>1</v>
      </c>
      <c r="K133" s="414" t="s">
        <v>1154</v>
      </c>
    </row>
    <row r="134" spans="1:11" ht="13.5">
      <c r="A134" s="523" t="s">
        <v>1152</v>
      </c>
      <c r="B134" s="414" t="s">
        <v>829</v>
      </c>
      <c r="C134">
        <f t="shared" si="4"/>
        <v>45</v>
      </c>
      <c r="D134" s="414" t="s">
        <v>563</v>
      </c>
      <c r="E134">
        <v>2</v>
      </c>
      <c r="F134" s="411" t="s">
        <v>1153</v>
      </c>
      <c r="G134" s="414" t="s">
        <v>829</v>
      </c>
      <c r="H134">
        <f t="shared" si="5"/>
        <v>45</v>
      </c>
      <c r="I134" s="414" t="s">
        <v>1078</v>
      </c>
      <c r="J134">
        <v>2</v>
      </c>
      <c r="K134" s="414" t="s">
        <v>1154</v>
      </c>
    </row>
    <row r="135" spans="1:11" ht="13.5">
      <c r="A135" s="523" t="s">
        <v>1152</v>
      </c>
      <c r="B135" s="414" t="s">
        <v>829</v>
      </c>
      <c r="C135">
        <f t="shared" si="4"/>
        <v>45</v>
      </c>
      <c r="D135" s="414" t="s">
        <v>563</v>
      </c>
      <c r="E135">
        <v>3</v>
      </c>
      <c r="F135" s="411" t="s">
        <v>1153</v>
      </c>
      <c r="G135" s="414" t="s">
        <v>829</v>
      </c>
      <c r="H135">
        <f t="shared" si="5"/>
        <v>45</v>
      </c>
      <c r="I135" s="414" t="s">
        <v>1078</v>
      </c>
      <c r="J135">
        <v>3</v>
      </c>
      <c r="K135" s="414" t="s">
        <v>1154</v>
      </c>
    </row>
    <row r="136" spans="1:11" ht="13.5">
      <c r="A136" s="523" t="s">
        <v>1152</v>
      </c>
      <c r="B136" s="414" t="s">
        <v>829</v>
      </c>
      <c r="C136">
        <f t="shared" si="4"/>
        <v>46</v>
      </c>
      <c r="D136" s="414" t="s">
        <v>563</v>
      </c>
      <c r="E136">
        <v>1</v>
      </c>
      <c r="F136" s="411" t="s">
        <v>1153</v>
      </c>
      <c r="G136" s="414" t="s">
        <v>829</v>
      </c>
      <c r="H136">
        <f t="shared" si="5"/>
        <v>46</v>
      </c>
      <c r="I136" s="414" t="s">
        <v>1078</v>
      </c>
      <c r="J136">
        <v>1</v>
      </c>
      <c r="K136" s="414" t="s">
        <v>1154</v>
      </c>
    </row>
    <row r="137" spans="1:11" ht="13.5">
      <c r="A137" s="523" t="s">
        <v>1152</v>
      </c>
      <c r="B137" s="414" t="s">
        <v>829</v>
      </c>
      <c r="C137">
        <f t="shared" si="4"/>
        <v>46</v>
      </c>
      <c r="D137" s="414" t="s">
        <v>563</v>
      </c>
      <c r="E137">
        <v>2</v>
      </c>
      <c r="F137" s="411" t="s">
        <v>1153</v>
      </c>
      <c r="G137" s="414" t="s">
        <v>829</v>
      </c>
      <c r="H137">
        <f t="shared" si="5"/>
        <v>46</v>
      </c>
      <c r="I137" s="414" t="s">
        <v>1078</v>
      </c>
      <c r="J137">
        <v>2</v>
      </c>
      <c r="K137" s="414" t="s">
        <v>1154</v>
      </c>
    </row>
    <row r="138" spans="1:11" ht="13.5">
      <c r="A138" s="523" t="s">
        <v>1152</v>
      </c>
      <c r="B138" s="414" t="s">
        <v>829</v>
      </c>
      <c r="C138">
        <f t="shared" si="4"/>
        <v>46</v>
      </c>
      <c r="D138" s="414" t="s">
        <v>563</v>
      </c>
      <c r="E138">
        <v>3</v>
      </c>
      <c r="F138" s="411" t="s">
        <v>1153</v>
      </c>
      <c r="G138" s="414" t="s">
        <v>829</v>
      </c>
      <c r="H138">
        <f t="shared" si="5"/>
        <v>46</v>
      </c>
      <c r="I138" s="414" t="s">
        <v>1078</v>
      </c>
      <c r="J138">
        <v>3</v>
      </c>
      <c r="K138" s="414" t="s">
        <v>1154</v>
      </c>
    </row>
    <row r="139" spans="1:11" ht="13.5">
      <c r="A139" s="523" t="s">
        <v>1152</v>
      </c>
      <c r="B139" s="414" t="s">
        <v>829</v>
      </c>
      <c r="C139">
        <f t="shared" si="4"/>
        <v>47</v>
      </c>
      <c r="D139" s="414" t="s">
        <v>563</v>
      </c>
      <c r="E139">
        <v>1</v>
      </c>
      <c r="F139" s="411" t="s">
        <v>1153</v>
      </c>
      <c r="G139" s="414" t="s">
        <v>829</v>
      </c>
      <c r="H139">
        <f t="shared" si="5"/>
        <v>47</v>
      </c>
      <c r="I139" s="414" t="s">
        <v>1078</v>
      </c>
      <c r="J139">
        <v>1</v>
      </c>
      <c r="K139" s="414" t="s">
        <v>1154</v>
      </c>
    </row>
    <row r="140" spans="1:11" ht="13.5">
      <c r="A140" s="523" t="s">
        <v>1152</v>
      </c>
      <c r="B140" s="414" t="s">
        <v>829</v>
      </c>
      <c r="C140">
        <f t="shared" si="4"/>
        <v>47</v>
      </c>
      <c r="D140" s="414" t="s">
        <v>563</v>
      </c>
      <c r="E140">
        <v>2</v>
      </c>
      <c r="F140" s="411" t="s">
        <v>1153</v>
      </c>
      <c r="G140" s="414" t="s">
        <v>829</v>
      </c>
      <c r="H140">
        <f t="shared" si="5"/>
        <v>47</v>
      </c>
      <c r="I140" s="414" t="s">
        <v>1078</v>
      </c>
      <c r="J140">
        <v>2</v>
      </c>
      <c r="K140" s="414" t="s">
        <v>1154</v>
      </c>
    </row>
    <row r="141" spans="1:11" ht="13.5">
      <c r="A141" s="523" t="s">
        <v>1152</v>
      </c>
      <c r="B141" s="414" t="s">
        <v>829</v>
      </c>
      <c r="C141">
        <f t="shared" si="4"/>
        <v>47</v>
      </c>
      <c r="D141" s="414" t="s">
        <v>563</v>
      </c>
      <c r="E141">
        <v>3</v>
      </c>
      <c r="F141" s="411" t="s">
        <v>1153</v>
      </c>
      <c r="G141" s="414" t="s">
        <v>829</v>
      </c>
      <c r="H141">
        <f t="shared" si="5"/>
        <v>47</v>
      </c>
      <c r="I141" s="414" t="s">
        <v>1078</v>
      </c>
      <c r="J141">
        <v>3</v>
      </c>
      <c r="K141" s="414" t="s">
        <v>1154</v>
      </c>
    </row>
    <row r="142" spans="1:11" ht="13.5">
      <c r="A142" s="523" t="s">
        <v>1152</v>
      </c>
      <c r="B142" s="414" t="s">
        <v>829</v>
      </c>
      <c r="C142">
        <f t="shared" si="4"/>
        <v>48</v>
      </c>
      <c r="D142" s="414" t="s">
        <v>563</v>
      </c>
      <c r="E142">
        <v>1</v>
      </c>
      <c r="F142" s="411" t="s">
        <v>1153</v>
      </c>
      <c r="G142" s="414" t="s">
        <v>829</v>
      </c>
      <c r="H142">
        <f t="shared" si="5"/>
        <v>48</v>
      </c>
      <c r="I142" s="414" t="s">
        <v>1078</v>
      </c>
      <c r="J142">
        <v>1</v>
      </c>
      <c r="K142" s="414" t="s">
        <v>1154</v>
      </c>
    </row>
    <row r="143" spans="1:11" ht="13.5">
      <c r="A143" s="523" t="s">
        <v>1152</v>
      </c>
      <c r="B143" s="414" t="s">
        <v>829</v>
      </c>
      <c r="C143">
        <f t="shared" si="4"/>
        <v>48</v>
      </c>
      <c r="D143" s="414" t="s">
        <v>563</v>
      </c>
      <c r="E143">
        <v>2</v>
      </c>
      <c r="F143" s="411" t="s">
        <v>1153</v>
      </c>
      <c r="G143" s="414" t="s">
        <v>829</v>
      </c>
      <c r="H143">
        <f t="shared" si="5"/>
        <v>48</v>
      </c>
      <c r="I143" s="414" t="s">
        <v>1078</v>
      </c>
      <c r="J143">
        <v>2</v>
      </c>
      <c r="K143" s="414" t="s">
        <v>1154</v>
      </c>
    </row>
    <row r="144" spans="1:11" ht="13.5">
      <c r="A144" s="523" t="s">
        <v>1152</v>
      </c>
      <c r="B144" s="414" t="s">
        <v>829</v>
      </c>
      <c r="C144">
        <f t="shared" si="4"/>
        <v>48</v>
      </c>
      <c r="D144" s="414" t="s">
        <v>563</v>
      </c>
      <c r="E144">
        <v>3</v>
      </c>
      <c r="F144" s="411" t="s">
        <v>1153</v>
      </c>
      <c r="G144" s="414" t="s">
        <v>829</v>
      </c>
      <c r="H144">
        <f t="shared" si="5"/>
        <v>48</v>
      </c>
      <c r="I144" s="414" t="s">
        <v>1078</v>
      </c>
      <c r="J144">
        <v>3</v>
      </c>
      <c r="K144" s="414" t="s">
        <v>1154</v>
      </c>
    </row>
    <row r="145" spans="1:11" ht="13.5">
      <c r="A145" s="523" t="s">
        <v>1152</v>
      </c>
      <c r="B145" s="414" t="s">
        <v>829</v>
      </c>
      <c r="C145">
        <f t="shared" si="4"/>
        <v>49</v>
      </c>
      <c r="D145" s="414" t="s">
        <v>563</v>
      </c>
      <c r="E145">
        <v>1</v>
      </c>
      <c r="F145" s="411" t="s">
        <v>1153</v>
      </c>
      <c r="G145" s="414" t="s">
        <v>829</v>
      </c>
      <c r="H145">
        <f t="shared" si="5"/>
        <v>49</v>
      </c>
      <c r="I145" s="414" t="s">
        <v>1078</v>
      </c>
      <c r="J145">
        <v>1</v>
      </c>
      <c r="K145" s="414" t="s">
        <v>1154</v>
      </c>
    </row>
    <row r="146" spans="1:11" ht="13.5">
      <c r="A146" s="523" t="s">
        <v>1152</v>
      </c>
      <c r="B146" s="414" t="s">
        <v>829</v>
      </c>
      <c r="C146">
        <f t="shared" si="4"/>
        <v>49</v>
      </c>
      <c r="D146" s="414" t="s">
        <v>563</v>
      </c>
      <c r="E146">
        <v>2</v>
      </c>
      <c r="F146" s="411" t="s">
        <v>1153</v>
      </c>
      <c r="G146" s="414" t="s">
        <v>829</v>
      </c>
      <c r="H146">
        <f t="shared" si="5"/>
        <v>49</v>
      </c>
      <c r="I146" s="414" t="s">
        <v>1078</v>
      </c>
      <c r="J146">
        <v>2</v>
      </c>
      <c r="K146" s="414" t="s">
        <v>1154</v>
      </c>
    </row>
    <row r="147" spans="1:11" ht="13.5">
      <c r="A147" s="523" t="s">
        <v>1152</v>
      </c>
      <c r="B147" s="414" t="s">
        <v>829</v>
      </c>
      <c r="C147">
        <f t="shared" si="4"/>
        <v>49</v>
      </c>
      <c r="D147" s="414" t="s">
        <v>563</v>
      </c>
      <c r="E147">
        <v>3</v>
      </c>
      <c r="F147" s="411" t="s">
        <v>1153</v>
      </c>
      <c r="G147" s="414" t="s">
        <v>829</v>
      </c>
      <c r="H147">
        <f t="shared" si="5"/>
        <v>49</v>
      </c>
      <c r="I147" s="414" t="s">
        <v>1078</v>
      </c>
      <c r="J147">
        <v>3</v>
      </c>
      <c r="K147" s="414" t="s">
        <v>1154</v>
      </c>
    </row>
    <row r="148" spans="1:11" ht="13.5">
      <c r="A148" s="523" t="s">
        <v>1152</v>
      </c>
      <c r="B148" s="414" t="s">
        <v>829</v>
      </c>
      <c r="C148">
        <f t="shared" si="4"/>
        <v>50</v>
      </c>
      <c r="D148" s="414" t="s">
        <v>563</v>
      </c>
      <c r="E148">
        <v>1</v>
      </c>
      <c r="F148" s="411" t="s">
        <v>1153</v>
      </c>
      <c r="G148" s="414" t="s">
        <v>829</v>
      </c>
      <c r="H148">
        <f t="shared" si="5"/>
        <v>50</v>
      </c>
      <c r="I148" s="414" t="s">
        <v>1078</v>
      </c>
      <c r="J148">
        <v>1</v>
      </c>
      <c r="K148" s="414" t="s">
        <v>1154</v>
      </c>
    </row>
    <row r="149" spans="1:11" ht="13.5">
      <c r="A149" s="523" t="s">
        <v>1152</v>
      </c>
      <c r="B149" s="414" t="s">
        <v>829</v>
      </c>
      <c r="C149">
        <f t="shared" si="4"/>
        <v>50</v>
      </c>
      <c r="D149" s="414" t="s">
        <v>563</v>
      </c>
      <c r="E149">
        <v>2</v>
      </c>
      <c r="F149" s="411" t="s">
        <v>1153</v>
      </c>
      <c r="G149" s="414" t="s">
        <v>829</v>
      </c>
      <c r="H149">
        <f t="shared" si="5"/>
        <v>50</v>
      </c>
      <c r="I149" s="414" t="s">
        <v>1078</v>
      </c>
      <c r="J149">
        <v>2</v>
      </c>
      <c r="K149" s="414" t="s">
        <v>1154</v>
      </c>
    </row>
    <row r="150" spans="1:11" ht="13.5">
      <c r="A150" s="523" t="s">
        <v>1152</v>
      </c>
      <c r="B150" s="414" t="s">
        <v>829</v>
      </c>
      <c r="C150">
        <f t="shared" si="4"/>
        <v>50</v>
      </c>
      <c r="D150" s="414" t="s">
        <v>563</v>
      </c>
      <c r="E150">
        <v>3</v>
      </c>
      <c r="F150" s="411" t="s">
        <v>1153</v>
      </c>
      <c r="G150" s="414" t="s">
        <v>829</v>
      </c>
      <c r="H150">
        <f t="shared" si="5"/>
        <v>50</v>
      </c>
      <c r="I150" s="414" t="s">
        <v>1078</v>
      </c>
      <c r="J150">
        <v>3</v>
      </c>
      <c r="K150" s="414" t="s">
        <v>1154</v>
      </c>
    </row>
    <row r="151" spans="1:11" ht="13.5">
      <c r="A151" s="523" t="s">
        <v>1152</v>
      </c>
      <c r="B151" s="414" t="s">
        <v>829</v>
      </c>
      <c r="C151">
        <f t="shared" si="4"/>
        <v>51</v>
      </c>
      <c r="D151" s="414" t="s">
        <v>563</v>
      </c>
      <c r="E151">
        <v>1</v>
      </c>
      <c r="F151" s="411" t="s">
        <v>1153</v>
      </c>
      <c r="G151" s="414" t="s">
        <v>829</v>
      </c>
      <c r="H151">
        <f t="shared" si="5"/>
        <v>51</v>
      </c>
      <c r="I151" s="414" t="s">
        <v>1078</v>
      </c>
      <c r="J151">
        <v>1</v>
      </c>
      <c r="K151" s="414" t="s">
        <v>1154</v>
      </c>
    </row>
    <row r="152" spans="1:11" ht="13.5">
      <c r="A152" s="523" t="s">
        <v>1152</v>
      </c>
      <c r="B152" s="414" t="s">
        <v>829</v>
      </c>
      <c r="C152">
        <f t="shared" si="4"/>
        <v>51</v>
      </c>
      <c r="D152" s="414" t="s">
        <v>563</v>
      </c>
      <c r="E152">
        <v>2</v>
      </c>
      <c r="F152" s="411" t="s">
        <v>1153</v>
      </c>
      <c r="G152" s="414" t="s">
        <v>829</v>
      </c>
      <c r="H152">
        <f t="shared" si="5"/>
        <v>51</v>
      </c>
      <c r="I152" s="414" t="s">
        <v>1078</v>
      </c>
      <c r="J152">
        <v>2</v>
      </c>
      <c r="K152" s="414" t="s">
        <v>1154</v>
      </c>
    </row>
    <row r="153" spans="1:11" ht="13.5">
      <c r="A153" s="523" t="s">
        <v>1152</v>
      </c>
      <c r="B153" s="414" t="s">
        <v>829</v>
      </c>
      <c r="C153">
        <f t="shared" si="4"/>
        <v>51</v>
      </c>
      <c r="D153" s="414" t="s">
        <v>563</v>
      </c>
      <c r="E153">
        <v>3</v>
      </c>
      <c r="F153" s="411" t="s">
        <v>1153</v>
      </c>
      <c r="G153" s="414" t="s">
        <v>829</v>
      </c>
      <c r="H153">
        <f t="shared" si="5"/>
        <v>51</v>
      </c>
      <c r="I153" s="414" t="s">
        <v>1078</v>
      </c>
      <c r="J153">
        <v>3</v>
      </c>
      <c r="K153" s="414" t="s">
        <v>1154</v>
      </c>
    </row>
    <row r="154" spans="1:11" ht="13.5">
      <c r="A154" s="523" t="s">
        <v>1152</v>
      </c>
      <c r="B154" s="414" t="s">
        <v>829</v>
      </c>
      <c r="C154">
        <f t="shared" si="4"/>
        <v>52</v>
      </c>
      <c r="D154" s="414" t="s">
        <v>563</v>
      </c>
      <c r="E154">
        <v>1</v>
      </c>
      <c r="F154" s="411" t="s">
        <v>1153</v>
      </c>
      <c r="G154" s="414" t="s">
        <v>829</v>
      </c>
      <c r="H154">
        <f t="shared" si="5"/>
        <v>52</v>
      </c>
      <c r="I154" s="414" t="s">
        <v>1078</v>
      </c>
      <c r="J154">
        <v>1</v>
      </c>
      <c r="K154" s="414" t="s">
        <v>1154</v>
      </c>
    </row>
    <row r="155" spans="1:11" ht="13.5">
      <c r="A155" s="523" t="s">
        <v>1152</v>
      </c>
      <c r="B155" s="414" t="s">
        <v>829</v>
      </c>
      <c r="C155">
        <f t="shared" si="4"/>
        <v>52</v>
      </c>
      <c r="D155" s="414" t="s">
        <v>563</v>
      </c>
      <c r="E155">
        <v>2</v>
      </c>
      <c r="F155" s="411" t="s">
        <v>1153</v>
      </c>
      <c r="G155" s="414" t="s">
        <v>829</v>
      </c>
      <c r="H155">
        <f t="shared" si="5"/>
        <v>52</v>
      </c>
      <c r="I155" s="414" t="s">
        <v>1078</v>
      </c>
      <c r="J155">
        <v>2</v>
      </c>
      <c r="K155" s="414" t="s">
        <v>1154</v>
      </c>
    </row>
    <row r="156" spans="1:11" ht="13.5">
      <c r="A156" s="523" t="s">
        <v>1152</v>
      </c>
      <c r="B156" s="414" t="s">
        <v>829</v>
      </c>
      <c r="C156">
        <f t="shared" si="4"/>
        <v>52</v>
      </c>
      <c r="D156" s="414" t="s">
        <v>563</v>
      </c>
      <c r="E156">
        <v>3</v>
      </c>
      <c r="F156" s="411" t="s">
        <v>1153</v>
      </c>
      <c r="G156" s="414" t="s">
        <v>829</v>
      </c>
      <c r="H156">
        <f t="shared" si="5"/>
        <v>52</v>
      </c>
      <c r="I156" s="414" t="s">
        <v>1078</v>
      </c>
      <c r="J156">
        <v>3</v>
      </c>
      <c r="K156" s="414" t="s">
        <v>1154</v>
      </c>
    </row>
    <row r="157" spans="1:11" ht="13.5">
      <c r="A157" s="523" t="s">
        <v>1152</v>
      </c>
      <c r="B157" s="414" t="s">
        <v>829</v>
      </c>
      <c r="C157">
        <f t="shared" si="4"/>
        <v>53</v>
      </c>
      <c r="D157" s="414" t="s">
        <v>563</v>
      </c>
      <c r="E157">
        <v>1</v>
      </c>
      <c r="F157" s="411" t="s">
        <v>1153</v>
      </c>
      <c r="G157" s="414" t="s">
        <v>829</v>
      </c>
      <c r="H157">
        <f t="shared" si="5"/>
        <v>53</v>
      </c>
      <c r="I157" s="414" t="s">
        <v>1078</v>
      </c>
      <c r="J157">
        <v>1</v>
      </c>
      <c r="K157" s="414" t="s">
        <v>1154</v>
      </c>
    </row>
    <row r="158" spans="1:11" ht="13.5">
      <c r="A158" s="523" t="s">
        <v>1152</v>
      </c>
      <c r="B158" s="414" t="s">
        <v>829</v>
      </c>
      <c r="C158">
        <f t="shared" si="4"/>
        <v>53</v>
      </c>
      <c r="D158" s="414" t="s">
        <v>563</v>
      </c>
      <c r="E158">
        <v>2</v>
      </c>
      <c r="F158" s="411" t="s">
        <v>1153</v>
      </c>
      <c r="G158" s="414" t="s">
        <v>829</v>
      </c>
      <c r="H158">
        <f t="shared" si="5"/>
        <v>53</v>
      </c>
      <c r="I158" s="414" t="s">
        <v>1078</v>
      </c>
      <c r="J158">
        <v>2</v>
      </c>
      <c r="K158" s="414" t="s">
        <v>1154</v>
      </c>
    </row>
    <row r="159" spans="1:11" ht="13.5">
      <c r="A159" s="523" t="s">
        <v>1152</v>
      </c>
      <c r="B159" s="414" t="s">
        <v>829</v>
      </c>
      <c r="C159">
        <f t="shared" si="4"/>
        <v>53</v>
      </c>
      <c r="D159" s="414" t="s">
        <v>563</v>
      </c>
      <c r="E159">
        <v>3</v>
      </c>
      <c r="F159" s="411" t="s">
        <v>1153</v>
      </c>
      <c r="G159" s="414" t="s">
        <v>829</v>
      </c>
      <c r="H159">
        <f t="shared" si="5"/>
        <v>53</v>
      </c>
      <c r="I159" s="414" t="s">
        <v>1078</v>
      </c>
      <c r="J159">
        <v>3</v>
      </c>
      <c r="K159" s="414" t="s">
        <v>1154</v>
      </c>
    </row>
    <row r="160" spans="1:11" ht="13.5">
      <c r="A160" s="523" t="s">
        <v>1152</v>
      </c>
      <c r="B160" s="414" t="s">
        <v>829</v>
      </c>
      <c r="C160">
        <f t="shared" si="4"/>
        <v>54</v>
      </c>
      <c r="D160" s="414" t="s">
        <v>563</v>
      </c>
      <c r="E160">
        <v>1</v>
      </c>
      <c r="F160" s="411" t="s">
        <v>1153</v>
      </c>
      <c r="G160" s="414" t="s">
        <v>829</v>
      </c>
      <c r="H160">
        <f t="shared" si="5"/>
        <v>54</v>
      </c>
      <c r="I160" s="414" t="s">
        <v>1078</v>
      </c>
      <c r="J160">
        <v>1</v>
      </c>
      <c r="K160" s="414" t="s">
        <v>1154</v>
      </c>
    </row>
    <row r="161" spans="1:11" ht="13.5">
      <c r="A161" s="523" t="s">
        <v>1152</v>
      </c>
      <c r="B161" s="414" t="s">
        <v>829</v>
      </c>
      <c r="C161">
        <f t="shared" si="4"/>
        <v>54</v>
      </c>
      <c r="D161" s="414" t="s">
        <v>563</v>
      </c>
      <c r="E161">
        <v>2</v>
      </c>
      <c r="F161" s="411" t="s">
        <v>1153</v>
      </c>
      <c r="G161" s="414" t="s">
        <v>829</v>
      </c>
      <c r="H161">
        <f t="shared" si="5"/>
        <v>54</v>
      </c>
      <c r="I161" s="414" t="s">
        <v>1078</v>
      </c>
      <c r="J161">
        <v>2</v>
      </c>
      <c r="K161" s="414" t="s">
        <v>1154</v>
      </c>
    </row>
    <row r="162" spans="1:11" ht="13.5">
      <c r="A162" s="523" t="s">
        <v>1152</v>
      </c>
      <c r="B162" s="414" t="s">
        <v>829</v>
      </c>
      <c r="C162">
        <f t="shared" si="4"/>
        <v>54</v>
      </c>
      <c r="D162" s="414" t="s">
        <v>563</v>
      </c>
      <c r="E162">
        <v>3</v>
      </c>
      <c r="F162" s="411" t="s">
        <v>1153</v>
      </c>
      <c r="G162" s="414" t="s">
        <v>829</v>
      </c>
      <c r="H162">
        <f t="shared" si="5"/>
        <v>54</v>
      </c>
      <c r="I162" s="414" t="s">
        <v>1078</v>
      </c>
      <c r="J162">
        <v>3</v>
      </c>
      <c r="K162" s="414" t="s">
        <v>1154</v>
      </c>
    </row>
    <row r="163" spans="1:11" ht="13.5">
      <c r="A163" s="523" t="s">
        <v>1152</v>
      </c>
      <c r="B163" s="414" t="s">
        <v>829</v>
      </c>
      <c r="C163">
        <f t="shared" si="4"/>
        <v>55</v>
      </c>
      <c r="D163" s="414" t="s">
        <v>563</v>
      </c>
      <c r="E163">
        <v>1</v>
      </c>
      <c r="F163" s="411" t="s">
        <v>1153</v>
      </c>
      <c r="G163" s="414" t="s">
        <v>829</v>
      </c>
      <c r="H163">
        <f t="shared" si="5"/>
        <v>55</v>
      </c>
      <c r="I163" s="414" t="s">
        <v>1078</v>
      </c>
      <c r="J163">
        <v>1</v>
      </c>
      <c r="K163" s="414" t="s">
        <v>1154</v>
      </c>
    </row>
    <row r="164" spans="1:11" ht="13.5">
      <c r="A164" s="523" t="s">
        <v>1152</v>
      </c>
      <c r="B164" s="414" t="s">
        <v>829</v>
      </c>
      <c r="C164">
        <f t="shared" si="4"/>
        <v>55</v>
      </c>
      <c r="D164" s="414" t="s">
        <v>563</v>
      </c>
      <c r="E164">
        <v>2</v>
      </c>
      <c r="F164" s="411" t="s">
        <v>1153</v>
      </c>
      <c r="G164" s="414" t="s">
        <v>829</v>
      </c>
      <c r="H164">
        <f t="shared" si="5"/>
        <v>55</v>
      </c>
      <c r="I164" s="414" t="s">
        <v>1078</v>
      </c>
      <c r="J164">
        <v>2</v>
      </c>
      <c r="K164" s="414" t="s">
        <v>1154</v>
      </c>
    </row>
    <row r="165" spans="1:11" ht="13.5">
      <c r="A165" s="523" t="s">
        <v>1152</v>
      </c>
      <c r="B165" s="414" t="s">
        <v>829</v>
      </c>
      <c r="C165">
        <f t="shared" si="4"/>
        <v>55</v>
      </c>
      <c r="D165" s="414" t="s">
        <v>563</v>
      </c>
      <c r="E165">
        <v>3</v>
      </c>
      <c r="F165" s="411" t="s">
        <v>1153</v>
      </c>
      <c r="G165" s="414" t="s">
        <v>829</v>
      </c>
      <c r="H165">
        <f t="shared" si="5"/>
        <v>55</v>
      </c>
      <c r="I165" s="414" t="s">
        <v>1078</v>
      </c>
      <c r="J165">
        <v>3</v>
      </c>
      <c r="K165" s="414" t="s">
        <v>1154</v>
      </c>
    </row>
    <row r="166" spans="1:11" ht="13.5">
      <c r="A166" s="523" t="s">
        <v>1152</v>
      </c>
      <c r="B166" s="414" t="s">
        <v>829</v>
      </c>
      <c r="C166">
        <f t="shared" si="4"/>
        <v>56</v>
      </c>
      <c r="D166" s="414" t="s">
        <v>563</v>
      </c>
      <c r="E166">
        <v>1</v>
      </c>
      <c r="F166" s="411" t="s">
        <v>1153</v>
      </c>
      <c r="G166" s="414" t="s">
        <v>829</v>
      </c>
      <c r="H166">
        <f t="shared" si="5"/>
        <v>56</v>
      </c>
      <c r="I166" s="414" t="s">
        <v>1078</v>
      </c>
      <c r="J166">
        <v>1</v>
      </c>
      <c r="K166" s="414" t="s">
        <v>1154</v>
      </c>
    </row>
    <row r="167" spans="1:11" ht="13.5">
      <c r="A167" s="523" t="s">
        <v>1152</v>
      </c>
      <c r="B167" s="414" t="s">
        <v>829</v>
      </c>
      <c r="C167">
        <f t="shared" si="4"/>
        <v>56</v>
      </c>
      <c r="D167" s="414" t="s">
        <v>563</v>
      </c>
      <c r="E167">
        <v>2</v>
      </c>
      <c r="F167" s="411" t="s">
        <v>1153</v>
      </c>
      <c r="G167" s="414" t="s">
        <v>829</v>
      </c>
      <c r="H167">
        <f t="shared" si="5"/>
        <v>56</v>
      </c>
      <c r="I167" s="414" t="s">
        <v>1078</v>
      </c>
      <c r="J167">
        <v>2</v>
      </c>
      <c r="K167" s="414" t="s">
        <v>1154</v>
      </c>
    </row>
    <row r="168" spans="1:11" ht="13.5">
      <c r="A168" s="523" t="s">
        <v>1152</v>
      </c>
      <c r="B168" s="414" t="s">
        <v>829</v>
      </c>
      <c r="C168">
        <f t="shared" si="4"/>
        <v>56</v>
      </c>
      <c r="D168" s="414" t="s">
        <v>563</v>
      </c>
      <c r="E168">
        <v>3</v>
      </c>
      <c r="F168" s="411" t="s">
        <v>1153</v>
      </c>
      <c r="G168" s="414" t="s">
        <v>829</v>
      </c>
      <c r="H168">
        <f t="shared" si="5"/>
        <v>56</v>
      </c>
      <c r="I168" s="414" t="s">
        <v>1078</v>
      </c>
      <c r="J168">
        <v>3</v>
      </c>
      <c r="K168" s="414" t="s">
        <v>1154</v>
      </c>
    </row>
    <row r="169" spans="1:11" ht="13.5">
      <c r="A169" s="523" t="s">
        <v>1152</v>
      </c>
      <c r="B169" s="414" t="s">
        <v>829</v>
      </c>
      <c r="C169">
        <f t="shared" si="4"/>
        <v>57</v>
      </c>
      <c r="D169" s="414" t="s">
        <v>563</v>
      </c>
      <c r="E169">
        <v>1</v>
      </c>
      <c r="F169" s="411" t="s">
        <v>1153</v>
      </c>
      <c r="G169" s="414" t="s">
        <v>829</v>
      </c>
      <c r="H169">
        <f t="shared" si="5"/>
        <v>57</v>
      </c>
      <c r="I169" s="414" t="s">
        <v>1078</v>
      </c>
      <c r="J169">
        <v>1</v>
      </c>
      <c r="K169" s="414" t="s">
        <v>1154</v>
      </c>
    </row>
    <row r="170" spans="1:11" ht="13.5">
      <c r="A170" s="523" t="s">
        <v>1152</v>
      </c>
      <c r="B170" s="414" t="s">
        <v>829</v>
      </c>
      <c r="C170">
        <f t="shared" si="4"/>
        <v>57</v>
      </c>
      <c r="D170" s="414" t="s">
        <v>563</v>
      </c>
      <c r="E170">
        <v>2</v>
      </c>
      <c r="F170" s="411" t="s">
        <v>1153</v>
      </c>
      <c r="G170" s="414" t="s">
        <v>829</v>
      </c>
      <c r="H170">
        <f t="shared" si="5"/>
        <v>57</v>
      </c>
      <c r="I170" s="414" t="s">
        <v>1078</v>
      </c>
      <c r="J170">
        <v>2</v>
      </c>
      <c r="K170" s="414" t="s">
        <v>1154</v>
      </c>
    </row>
    <row r="171" spans="1:11" ht="13.5">
      <c r="A171" s="523" t="s">
        <v>1152</v>
      </c>
      <c r="B171" s="414" t="s">
        <v>829</v>
      </c>
      <c r="C171">
        <f t="shared" si="4"/>
        <v>57</v>
      </c>
      <c r="D171" s="414" t="s">
        <v>563</v>
      </c>
      <c r="E171">
        <v>3</v>
      </c>
      <c r="F171" s="411" t="s">
        <v>1153</v>
      </c>
      <c r="G171" s="414" t="s">
        <v>829</v>
      </c>
      <c r="H171">
        <f t="shared" si="5"/>
        <v>57</v>
      </c>
      <c r="I171" s="414" t="s">
        <v>1078</v>
      </c>
      <c r="J171">
        <v>3</v>
      </c>
      <c r="K171" s="414" t="s">
        <v>1154</v>
      </c>
    </row>
    <row r="172" spans="1:11" ht="13.5">
      <c r="A172" s="523" t="s">
        <v>1152</v>
      </c>
      <c r="B172" s="414" t="s">
        <v>829</v>
      </c>
      <c r="C172">
        <f t="shared" si="4"/>
        <v>58</v>
      </c>
      <c r="D172" s="414" t="s">
        <v>563</v>
      </c>
      <c r="E172">
        <v>1</v>
      </c>
      <c r="F172" s="411" t="s">
        <v>1153</v>
      </c>
      <c r="G172" s="414" t="s">
        <v>829</v>
      </c>
      <c r="H172">
        <f t="shared" si="5"/>
        <v>58</v>
      </c>
      <c r="I172" s="414" t="s">
        <v>1078</v>
      </c>
      <c r="J172">
        <v>1</v>
      </c>
      <c r="K172" s="414" t="s">
        <v>1154</v>
      </c>
    </row>
    <row r="173" spans="1:11" ht="13.5">
      <c r="A173" s="523" t="s">
        <v>1152</v>
      </c>
      <c r="B173" s="414" t="s">
        <v>829</v>
      </c>
      <c r="C173">
        <f t="shared" si="4"/>
        <v>58</v>
      </c>
      <c r="D173" s="414" t="s">
        <v>563</v>
      </c>
      <c r="E173">
        <v>2</v>
      </c>
      <c r="F173" s="411" t="s">
        <v>1153</v>
      </c>
      <c r="G173" s="414" t="s">
        <v>829</v>
      </c>
      <c r="H173">
        <f t="shared" si="5"/>
        <v>58</v>
      </c>
      <c r="I173" s="414" t="s">
        <v>1078</v>
      </c>
      <c r="J173">
        <v>2</v>
      </c>
      <c r="K173" s="414" t="s">
        <v>1154</v>
      </c>
    </row>
    <row r="174" spans="1:11" ht="13.5">
      <c r="A174" s="523" t="s">
        <v>1152</v>
      </c>
      <c r="B174" s="414" t="s">
        <v>829</v>
      </c>
      <c r="C174">
        <f t="shared" si="4"/>
        <v>58</v>
      </c>
      <c r="D174" s="414" t="s">
        <v>563</v>
      </c>
      <c r="E174">
        <v>3</v>
      </c>
      <c r="F174" s="411" t="s">
        <v>1153</v>
      </c>
      <c r="G174" s="414" t="s">
        <v>829</v>
      </c>
      <c r="H174">
        <f t="shared" si="5"/>
        <v>58</v>
      </c>
      <c r="I174" s="414" t="s">
        <v>1078</v>
      </c>
      <c r="J174">
        <v>3</v>
      </c>
      <c r="K174" s="414" t="s">
        <v>1154</v>
      </c>
    </row>
    <row r="175" spans="1:11" ht="13.5">
      <c r="A175" s="523" t="s">
        <v>1152</v>
      </c>
      <c r="B175" s="414" t="s">
        <v>829</v>
      </c>
      <c r="C175">
        <f t="shared" si="4"/>
        <v>59</v>
      </c>
      <c r="D175" s="414" t="s">
        <v>563</v>
      </c>
      <c r="E175">
        <v>1</v>
      </c>
      <c r="F175" s="411" t="s">
        <v>1153</v>
      </c>
      <c r="G175" s="414" t="s">
        <v>829</v>
      </c>
      <c r="H175">
        <f t="shared" si="5"/>
        <v>59</v>
      </c>
      <c r="I175" s="414" t="s">
        <v>1078</v>
      </c>
      <c r="J175">
        <v>1</v>
      </c>
      <c r="K175" s="414" t="s">
        <v>1154</v>
      </c>
    </row>
    <row r="176" spans="1:11" ht="13.5">
      <c r="A176" s="523" t="s">
        <v>1152</v>
      </c>
      <c r="B176" s="414" t="s">
        <v>829</v>
      </c>
      <c r="C176">
        <f t="shared" si="4"/>
        <v>59</v>
      </c>
      <c r="D176" s="414" t="s">
        <v>563</v>
      </c>
      <c r="E176">
        <v>2</v>
      </c>
      <c r="F176" s="411" t="s">
        <v>1153</v>
      </c>
      <c r="G176" s="414" t="s">
        <v>829</v>
      </c>
      <c r="H176">
        <f t="shared" si="5"/>
        <v>59</v>
      </c>
      <c r="I176" s="414" t="s">
        <v>1078</v>
      </c>
      <c r="J176">
        <v>2</v>
      </c>
      <c r="K176" s="414" t="s">
        <v>1154</v>
      </c>
    </row>
    <row r="177" spans="1:11" ht="13.5">
      <c r="A177" s="523" t="s">
        <v>1152</v>
      </c>
      <c r="B177" s="414" t="s">
        <v>829</v>
      </c>
      <c r="C177">
        <f t="shared" si="4"/>
        <v>59</v>
      </c>
      <c r="D177" s="414" t="s">
        <v>563</v>
      </c>
      <c r="E177">
        <v>3</v>
      </c>
      <c r="F177" s="411" t="s">
        <v>1153</v>
      </c>
      <c r="G177" s="414" t="s">
        <v>829</v>
      </c>
      <c r="H177">
        <f t="shared" si="5"/>
        <v>59</v>
      </c>
      <c r="I177" s="414" t="s">
        <v>1078</v>
      </c>
      <c r="J177">
        <v>3</v>
      </c>
      <c r="K177" s="414" t="s">
        <v>1154</v>
      </c>
    </row>
    <row r="178" spans="1:11" ht="13.5">
      <c r="A178" s="523" t="s">
        <v>1152</v>
      </c>
      <c r="B178" s="414" t="s">
        <v>829</v>
      </c>
      <c r="C178">
        <f t="shared" si="4"/>
        <v>60</v>
      </c>
      <c r="D178" s="414" t="s">
        <v>563</v>
      </c>
      <c r="E178">
        <v>1</v>
      </c>
      <c r="F178" s="411" t="s">
        <v>1153</v>
      </c>
      <c r="G178" s="414" t="s">
        <v>829</v>
      </c>
      <c r="H178">
        <f t="shared" si="5"/>
        <v>60</v>
      </c>
      <c r="I178" s="414" t="s">
        <v>1078</v>
      </c>
      <c r="J178">
        <v>1</v>
      </c>
      <c r="K178" s="414" t="s">
        <v>1154</v>
      </c>
    </row>
    <row r="179" spans="1:11" ht="13.5">
      <c r="A179" s="523" t="s">
        <v>1152</v>
      </c>
      <c r="B179" s="414" t="s">
        <v>829</v>
      </c>
      <c r="C179">
        <f t="shared" si="4"/>
        <v>60</v>
      </c>
      <c r="D179" s="414" t="s">
        <v>563</v>
      </c>
      <c r="E179">
        <v>2</v>
      </c>
      <c r="F179" s="411" t="s">
        <v>1153</v>
      </c>
      <c r="G179" s="414" t="s">
        <v>829</v>
      </c>
      <c r="H179">
        <f t="shared" si="5"/>
        <v>60</v>
      </c>
      <c r="I179" s="414" t="s">
        <v>1078</v>
      </c>
      <c r="J179">
        <v>2</v>
      </c>
      <c r="K179" s="414" t="s">
        <v>1154</v>
      </c>
    </row>
    <row r="180" spans="1:11" ht="13.5">
      <c r="A180" s="523" t="s">
        <v>1152</v>
      </c>
      <c r="B180" s="414" t="s">
        <v>829</v>
      </c>
      <c r="C180">
        <f t="shared" si="4"/>
        <v>60</v>
      </c>
      <c r="D180" s="414" t="s">
        <v>563</v>
      </c>
      <c r="E180">
        <v>3</v>
      </c>
      <c r="F180" s="411" t="s">
        <v>1153</v>
      </c>
      <c r="G180" s="414" t="s">
        <v>829</v>
      </c>
      <c r="H180">
        <f t="shared" si="5"/>
        <v>60</v>
      </c>
      <c r="I180" s="414" t="s">
        <v>1078</v>
      </c>
      <c r="J180">
        <v>3</v>
      </c>
      <c r="K180" s="414" t="s">
        <v>1154</v>
      </c>
    </row>
    <row r="181" spans="1:11" ht="13.5">
      <c r="A181" s="523" t="s">
        <v>1152</v>
      </c>
      <c r="B181" s="414" t="s">
        <v>829</v>
      </c>
      <c r="C181">
        <f t="shared" si="4"/>
        <v>61</v>
      </c>
      <c r="D181" s="414" t="s">
        <v>563</v>
      </c>
      <c r="E181">
        <v>1</v>
      </c>
      <c r="F181" s="411" t="s">
        <v>1153</v>
      </c>
      <c r="G181" s="414" t="s">
        <v>829</v>
      </c>
      <c r="H181">
        <f t="shared" si="5"/>
        <v>61</v>
      </c>
      <c r="I181" s="414" t="s">
        <v>1078</v>
      </c>
      <c r="J181">
        <v>1</v>
      </c>
      <c r="K181" s="414" t="s">
        <v>1154</v>
      </c>
    </row>
    <row r="182" spans="1:11" ht="13.5">
      <c r="A182" s="523" t="s">
        <v>1152</v>
      </c>
      <c r="B182" s="414" t="s">
        <v>829</v>
      </c>
      <c r="C182">
        <f t="shared" si="4"/>
        <v>61</v>
      </c>
      <c r="D182" s="414" t="s">
        <v>563</v>
      </c>
      <c r="E182">
        <v>2</v>
      </c>
      <c r="F182" s="411" t="s">
        <v>1153</v>
      </c>
      <c r="G182" s="414" t="s">
        <v>829</v>
      </c>
      <c r="H182">
        <f t="shared" si="5"/>
        <v>61</v>
      </c>
      <c r="I182" s="414" t="s">
        <v>1078</v>
      </c>
      <c r="J182">
        <v>2</v>
      </c>
      <c r="K182" s="414" t="s">
        <v>1154</v>
      </c>
    </row>
    <row r="183" spans="1:11" ht="13.5">
      <c r="A183" s="523" t="s">
        <v>1152</v>
      </c>
      <c r="B183" s="414" t="s">
        <v>829</v>
      </c>
      <c r="C183">
        <f t="shared" si="4"/>
        <v>61</v>
      </c>
      <c r="D183" s="414" t="s">
        <v>563</v>
      </c>
      <c r="E183">
        <v>3</v>
      </c>
      <c r="F183" s="411" t="s">
        <v>1153</v>
      </c>
      <c r="G183" s="414" t="s">
        <v>829</v>
      </c>
      <c r="H183">
        <f t="shared" si="5"/>
        <v>61</v>
      </c>
      <c r="I183" s="414" t="s">
        <v>1078</v>
      </c>
      <c r="J183">
        <v>3</v>
      </c>
      <c r="K183" s="414" t="s">
        <v>1154</v>
      </c>
    </row>
    <row r="184" spans="1:11" ht="13.5">
      <c r="A184" s="523" t="s">
        <v>1152</v>
      </c>
      <c r="B184" s="414" t="s">
        <v>829</v>
      </c>
      <c r="C184">
        <f t="shared" si="4"/>
        <v>62</v>
      </c>
      <c r="D184" s="414" t="s">
        <v>563</v>
      </c>
      <c r="E184">
        <v>1</v>
      </c>
      <c r="F184" s="411" t="s">
        <v>1153</v>
      </c>
      <c r="G184" s="414" t="s">
        <v>829</v>
      </c>
      <c r="H184">
        <f t="shared" si="5"/>
        <v>62</v>
      </c>
      <c r="I184" s="414" t="s">
        <v>1078</v>
      </c>
      <c r="J184">
        <v>1</v>
      </c>
      <c r="K184" s="414" t="s">
        <v>1154</v>
      </c>
    </row>
    <row r="185" spans="1:11" ht="13.5">
      <c r="A185" s="523" t="s">
        <v>1152</v>
      </c>
      <c r="B185" s="414" t="s">
        <v>829</v>
      </c>
      <c r="C185">
        <f t="shared" si="4"/>
        <v>62</v>
      </c>
      <c r="D185" s="414" t="s">
        <v>563</v>
      </c>
      <c r="E185">
        <v>2</v>
      </c>
      <c r="F185" s="411" t="s">
        <v>1153</v>
      </c>
      <c r="G185" s="414" t="s">
        <v>829</v>
      </c>
      <c r="H185">
        <f t="shared" si="5"/>
        <v>62</v>
      </c>
      <c r="I185" s="414" t="s">
        <v>1078</v>
      </c>
      <c r="J185">
        <v>2</v>
      </c>
      <c r="K185" s="414" t="s">
        <v>1154</v>
      </c>
    </row>
    <row r="186" spans="1:11" ht="13.5">
      <c r="A186" s="523" t="s">
        <v>1152</v>
      </c>
      <c r="B186" s="414" t="s">
        <v>829</v>
      </c>
      <c r="C186">
        <f t="shared" si="4"/>
        <v>62</v>
      </c>
      <c r="D186" s="414" t="s">
        <v>563</v>
      </c>
      <c r="E186">
        <v>3</v>
      </c>
      <c r="F186" s="411" t="s">
        <v>1153</v>
      </c>
      <c r="G186" s="414" t="s">
        <v>829</v>
      </c>
      <c r="H186">
        <f t="shared" si="5"/>
        <v>62</v>
      </c>
      <c r="I186" s="414" t="s">
        <v>1078</v>
      </c>
      <c r="J186">
        <v>3</v>
      </c>
      <c r="K186" s="414" t="s">
        <v>1154</v>
      </c>
    </row>
    <row r="187" spans="1:11" ht="13.5">
      <c r="A187" s="523" t="s">
        <v>1152</v>
      </c>
      <c r="B187" s="414" t="s">
        <v>829</v>
      </c>
      <c r="C187">
        <f t="shared" si="4"/>
        <v>63</v>
      </c>
      <c r="D187" s="414" t="s">
        <v>563</v>
      </c>
      <c r="E187">
        <v>1</v>
      </c>
      <c r="F187" s="411" t="s">
        <v>1153</v>
      </c>
      <c r="G187" s="414" t="s">
        <v>829</v>
      </c>
      <c r="H187">
        <f t="shared" si="5"/>
        <v>63</v>
      </c>
      <c r="I187" s="414" t="s">
        <v>1078</v>
      </c>
      <c r="J187">
        <v>1</v>
      </c>
      <c r="K187" s="414" t="s">
        <v>1154</v>
      </c>
    </row>
    <row r="188" spans="1:11" ht="13.5">
      <c r="A188" s="523" t="s">
        <v>1152</v>
      </c>
      <c r="B188" s="414" t="s">
        <v>829</v>
      </c>
      <c r="C188">
        <f t="shared" si="4"/>
        <v>63</v>
      </c>
      <c r="D188" s="414" t="s">
        <v>563</v>
      </c>
      <c r="E188">
        <v>2</v>
      </c>
      <c r="F188" s="411" t="s">
        <v>1153</v>
      </c>
      <c r="G188" s="414" t="s">
        <v>829</v>
      </c>
      <c r="H188">
        <f t="shared" si="5"/>
        <v>63</v>
      </c>
      <c r="I188" s="414" t="s">
        <v>1078</v>
      </c>
      <c r="J188">
        <v>2</v>
      </c>
      <c r="K188" s="414" t="s">
        <v>1154</v>
      </c>
    </row>
    <row r="189" spans="1:11" ht="13.5">
      <c r="A189" s="523" t="s">
        <v>1152</v>
      </c>
      <c r="B189" s="414" t="s">
        <v>829</v>
      </c>
      <c r="C189">
        <f t="shared" si="4"/>
        <v>63</v>
      </c>
      <c r="D189" s="414" t="s">
        <v>563</v>
      </c>
      <c r="E189">
        <v>3</v>
      </c>
      <c r="F189" s="411" t="s">
        <v>1153</v>
      </c>
      <c r="G189" s="414" t="s">
        <v>829</v>
      </c>
      <c r="H189">
        <f t="shared" si="5"/>
        <v>63</v>
      </c>
      <c r="I189" s="414" t="s">
        <v>1078</v>
      </c>
      <c r="J189">
        <v>3</v>
      </c>
      <c r="K189" s="414" t="s">
        <v>1154</v>
      </c>
    </row>
    <row r="190" spans="1:11" ht="13.5">
      <c r="A190" s="523" t="s">
        <v>1152</v>
      </c>
      <c r="B190" s="414" t="s">
        <v>829</v>
      </c>
      <c r="C190">
        <f t="shared" si="4"/>
        <v>64</v>
      </c>
      <c r="D190" s="414" t="s">
        <v>563</v>
      </c>
      <c r="E190">
        <v>1</v>
      </c>
      <c r="F190" s="411" t="s">
        <v>1153</v>
      </c>
      <c r="G190" s="414" t="s">
        <v>829</v>
      </c>
      <c r="H190">
        <f t="shared" si="5"/>
        <v>64</v>
      </c>
      <c r="I190" s="414" t="s">
        <v>1078</v>
      </c>
      <c r="J190">
        <v>1</v>
      </c>
      <c r="K190" s="414" t="s">
        <v>1154</v>
      </c>
    </row>
    <row r="191" spans="1:11" ht="13.5">
      <c r="A191" s="523" t="s">
        <v>1152</v>
      </c>
      <c r="B191" s="414" t="s">
        <v>829</v>
      </c>
      <c r="C191">
        <f t="shared" si="4"/>
        <v>64</v>
      </c>
      <c r="D191" s="414" t="s">
        <v>563</v>
      </c>
      <c r="E191">
        <v>2</v>
      </c>
      <c r="F191" s="411" t="s">
        <v>1153</v>
      </c>
      <c r="G191" s="414" t="s">
        <v>829</v>
      </c>
      <c r="H191">
        <f t="shared" si="5"/>
        <v>64</v>
      </c>
      <c r="I191" s="414" t="s">
        <v>1078</v>
      </c>
      <c r="J191">
        <v>2</v>
      </c>
      <c r="K191" s="414" t="s">
        <v>1154</v>
      </c>
    </row>
    <row r="192" spans="1:11" ht="13.5">
      <c r="A192" s="523" t="s">
        <v>1152</v>
      </c>
      <c r="B192" s="414" t="s">
        <v>829</v>
      </c>
      <c r="C192">
        <f t="shared" si="4"/>
        <v>64</v>
      </c>
      <c r="D192" s="414" t="s">
        <v>563</v>
      </c>
      <c r="E192">
        <v>3</v>
      </c>
      <c r="F192" s="411" t="s">
        <v>1153</v>
      </c>
      <c r="G192" s="414" t="s">
        <v>829</v>
      </c>
      <c r="H192">
        <f t="shared" si="5"/>
        <v>64</v>
      </c>
      <c r="I192" s="414" t="s">
        <v>1078</v>
      </c>
      <c r="J192">
        <v>3</v>
      </c>
      <c r="K192" s="414" t="s">
        <v>1154</v>
      </c>
    </row>
    <row r="193" spans="1:11" ht="13.5">
      <c r="A193" s="523" t="s">
        <v>1152</v>
      </c>
      <c r="B193" s="414" t="s">
        <v>829</v>
      </c>
      <c r="C193">
        <f t="shared" si="4"/>
        <v>65</v>
      </c>
      <c r="D193" s="414" t="s">
        <v>563</v>
      </c>
      <c r="E193">
        <v>1</v>
      </c>
      <c r="F193" s="411" t="s">
        <v>1153</v>
      </c>
      <c r="G193" s="414" t="s">
        <v>829</v>
      </c>
      <c r="H193">
        <f t="shared" si="5"/>
        <v>65</v>
      </c>
      <c r="I193" s="414" t="s">
        <v>1078</v>
      </c>
      <c r="J193">
        <v>1</v>
      </c>
      <c r="K193" s="414" t="s">
        <v>1154</v>
      </c>
    </row>
    <row r="194" spans="1:11" ht="13.5">
      <c r="A194" s="523" t="s">
        <v>1152</v>
      </c>
      <c r="B194" s="414" t="s">
        <v>829</v>
      </c>
      <c r="C194">
        <f t="shared" si="4"/>
        <v>65</v>
      </c>
      <c r="D194" s="414" t="s">
        <v>563</v>
      </c>
      <c r="E194">
        <v>2</v>
      </c>
      <c r="F194" s="411" t="s">
        <v>1153</v>
      </c>
      <c r="G194" s="414" t="s">
        <v>829</v>
      </c>
      <c r="H194">
        <f t="shared" si="5"/>
        <v>65</v>
      </c>
      <c r="I194" s="414" t="s">
        <v>1078</v>
      </c>
      <c r="J194">
        <v>2</v>
      </c>
      <c r="K194" s="414" t="s">
        <v>1154</v>
      </c>
    </row>
    <row r="195" spans="1:11" ht="13.5">
      <c r="A195" s="523" t="s">
        <v>1152</v>
      </c>
      <c r="B195" s="414" t="s">
        <v>829</v>
      </c>
      <c r="C195">
        <f t="shared" si="4"/>
        <v>65</v>
      </c>
      <c r="D195" s="414" t="s">
        <v>563</v>
      </c>
      <c r="E195">
        <v>3</v>
      </c>
      <c r="F195" s="411" t="s">
        <v>1153</v>
      </c>
      <c r="G195" s="414" t="s">
        <v>829</v>
      </c>
      <c r="H195">
        <f t="shared" si="5"/>
        <v>65</v>
      </c>
      <c r="I195" s="414" t="s">
        <v>1078</v>
      </c>
      <c r="J195">
        <v>3</v>
      </c>
      <c r="K195" s="414" t="s">
        <v>1154</v>
      </c>
    </row>
    <row r="196" spans="1:11" ht="13.5">
      <c r="A196" s="523" t="s">
        <v>1152</v>
      </c>
      <c r="B196" s="414" t="s">
        <v>829</v>
      </c>
      <c r="C196">
        <f t="shared" si="4"/>
        <v>66</v>
      </c>
      <c r="D196" s="414" t="s">
        <v>563</v>
      </c>
      <c r="E196">
        <v>1</v>
      </c>
      <c r="F196" s="411" t="s">
        <v>1153</v>
      </c>
      <c r="G196" s="414" t="s">
        <v>829</v>
      </c>
      <c r="H196">
        <f t="shared" si="5"/>
        <v>66</v>
      </c>
      <c r="I196" s="414" t="s">
        <v>1078</v>
      </c>
      <c r="J196">
        <v>1</v>
      </c>
      <c r="K196" s="414" t="s">
        <v>1154</v>
      </c>
    </row>
    <row r="197" spans="1:11" ht="13.5">
      <c r="A197" s="523" t="s">
        <v>1152</v>
      </c>
      <c r="B197" s="414" t="s">
        <v>829</v>
      </c>
      <c r="C197">
        <f t="shared" ref="C197:C260" si="6">C194+1</f>
        <v>66</v>
      </c>
      <c r="D197" s="414" t="s">
        <v>563</v>
      </c>
      <c r="E197">
        <v>2</v>
      </c>
      <c r="F197" s="411" t="s">
        <v>1153</v>
      </c>
      <c r="G197" s="414" t="s">
        <v>829</v>
      </c>
      <c r="H197">
        <f t="shared" ref="H197:H260" si="7">H194+1</f>
        <v>66</v>
      </c>
      <c r="I197" s="414" t="s">
        <v>1078</v>
      </c>
      <c r="J197">
        <v>2</v>
      </c>
      <c r="K197" s="414" t="s">
        <v>1154</v>
      </c>
    </row>
    <row r="198" spans="1:11" ht="13.5">
      <c r="A198" s="523" t="s">
        <v>1152</v>
      </c>
      <c r="B198" s="414" t="s">
        <v>829</v>
      </c>
      <c r="C198">
        <f t="shared" si="6"/>
        <v>66</v>
      </c>
      <c r="D198" s="414" t="s">
        <v>563</v>
      </c>
      <c r="E198">
        <v>3</v>
      </c>
      <c r="F198" s="411" t="s">
        <v>1153</v>
      </c>
      <c r="G198" s="414" t="s">
        <v>829</v>
      </c>
      <c r="H198">
        <f t="shared" si="7"/>
        <v>66</v>
      </c>
      <c r="I198" s="414" t="s">
        <v>1078</v>
      </c>
      <c r="J198">
        <v>3</v>
      </c>
      <c r="K198" s="414" t="s">
        <v>1154</v>
      </c>
    </row>
    <row r="199" spans="1:11" ht="13.5">
      <c r="A199" s="523" t="s">
        <v>1152</v>
      </c>
      <c r="B199" s="414" t="s">
        <v>829</v>
      </c>
      <c r="C199">
        <f t="shared" si="6"/>
        <v>67</v>
      </c>
      <c r="D199" s="414" t="s">
        <v>563</v>
      </c>
      <c r="E199">
        <v>1</v>
      </c>
      <c r="F199" s="411" t="s">
        <v>1153</v>
      </c>
      <c r="G199" s="414" t="s">
        <v>829</v>
      </c>
      <c r="H199">
        <f t="shared" si="7"/>
        <v>67</v>
      </c>
      <c r="I199" s="414" t="s">
        <v>1078</v>
      </c>
      <c r="J199">
        <v>1</v>
      </c>
      <c r="K199" s="414" t="s">
        <v>1154</v>
      </c>
    </row>
    <row r="200" spans="1:11" ht="13.5">
      <c r="A200" s="523" t="s">
        <v>1152</v>
      </c>
      <c r="B200" s="414" t="s">
        <v>829</v>
      </c>
      <c r="C200">
        <f t="shared" si="6"/>
        <v>67</v>
      </c>
      <c r="D200" s="414" t="s">
        <v>563</v>
      </c>
      <c r="E200">
        <v>2</v>
      </c>
      <c r="F200" s="411" t="s">
        <v>1153</v>
      </c>
      <c r="G200" s="414" t="s">
        <v>829</v>
      </c>
      <c r="H200">
        <f t="shared" si="7"/>
        <v>67</v>
      </c>
      <c r="I200" s="414" t="s">
        <v>1078</v>
      </c>
      <c r="J200">
        <v>2</v>
      </c>
      <c r="K200" s="414" t="s">
        <v>1154</v>
      </c>
    </row>
    <row r="201" spans="1:11" ht="13.5">
      <c r="A201" s="523" t="s">
        <v>1152</v>
      </c>
      <c r="B201" s="414" t="s">
        <v>829</v>
      </c>
      <c r="C201">
        <f t="shared" si="6"/>
        <v>67</v>
      </c>
      <c r="D201" s="414" t="s">
        <v>563</v>
      </c>
      <c r="E201">
        <v>3</v>
      </c>
      <c r="F201" s="411" t="s">
        <v>1153</v>
      </c>
      <c r="G201" s="414" t="s">
        <v>829</v>
      </c>
      <c r="H201">
        <f t="shared" si="7"/>
        <v>67</v>
      </c>
      <c r="I201" s="414" t="s">
        <v>1078</v>
      </c>
      <c r="J201">
        <v>3</v>
      </c>
      <c r="K201" s="414" t="s">
        <v>1154</v>
      </c>
    </row>
    <row r="202" spans="1:11" ht="13.5">
      <c r="A202" s="523" t="s">
        <v>1152</v>
      </c>
      <c r="B202" s="414" t="s">
        <v>829</v>
      </c>
      <c r="C202">
        <f t="shared" si="6"/>
        <v>68</v>
      </c>
      <c r="D202" s="414" t="s">
        <v>563</v>
      </c>
      <c r="E202">
        <v>1</v>
      </c>
      <c r="F202" s="411" t="s">
        <v>1153</v>
      </c>
      <c r="G202" s="414" t="s">
        <v>829</v>
      </c>
      <c r="H202">
        <f t="shared" si="7"/>
        <v>68</v>
      </c>
      <c r="I202" s="414" t="s">
        <v>1078</v>
      </c>
      <c r="J202">
        <v>1</v>
      </c>
      <c r="K202" s="414" t="s">
        <v>1154</v>
      </c>
    </row>
    <row r="203" spans="1:11" ht="13.5">
      <c r="A203" s="523" t="s">
        <v>1152</v>
      </c>
      <c r="B203" s="414" t="s">
        <v>829</v>
      </c>
      <c r="C203">
        <f t="shared" si="6"/>
        <v>68</v>
      </c>
      <c r="D203" s="414" t="s">
        <v>563</v>
      </c>
      <c r="E203">
        <v>2</v>
      </c>
      <c r="F203" s="411" t="s">
        <v>1153</v>
      </c>
      <c r="G203" s="414" t="s">
        <v>829</v>
      </c>
      <c r="H203">
        <f t="shared" si="7"/>
        <v>68</v>
      </c>
      <c r="I203" s="414" t="s">
        <v>1078</v>
      </c>
      <c r="J203">
        <v>2</v>
      </c>
      <c r="K203" s="414" t="s">
        <v>1154</v>
      </c>
    </row>
    <row r="204" spans="1:11" ht="13.5">
      <c r="A204" s="523" t="s">
        <v>1152</v>
      </c>
      <c r="B204" s="414" t="s">
        <v>829</v>
      </c>
      <c r="C204">
        <f t="shared" si="6"/>
        <v>68</v>
      </c>
      <c r="D204" s="414" t="s">
        <v>563</v>
      </c>
      <c r="E204">
        <v>3</v>
      </c>
      <c r="F204" s="411" t="s">
        <v>1153</v>
      </c>
      <c r="G204" s="414" t="s">
        <v>829</v>
      </c>
      <c r="H204">
        <f t="shared" si="7"/>
        <v>68</v>
      </c>
      <c r="I204" s="414" t="s">
        <v>1078</v>
      </c>
      <c r="J204">
        <v>3</v>
      </c>
      <c r="K204" s="414" t="s">
        <v>1154</v>
      </c>
    </row>
    <row r="205" spans="1:11" ht="13.5">
      <c r="A205" s="523" t="s">
        <v>1152</v>
      </c>
      <c r="B205" s="414" t="s">
        <v>829</v>
      </c>
      <c r="C205">
        <f t="shared" si="6"/>
        <v>69</v>
      </c>
      <c r="D205" s="414" t="s">
        <v>563</v>
      </c>
      <c r="E205">
        <v>1</v>
      </c>
      <c r="F205" s="411" t="s">
        <v>1153</v>
      </c>
      <c r="G205" s="414" t="s">
        <v>829</v>
      </c>
      <c r="H205">
        <f t="shared" si="7"/>
        <v>69</v>
      </c>
      <c r="I205" s="414" t="s">
        <v>1078</v>
      </c>
      <c r="J205">
        <v>1</v>
      </c>
      <c r="K205" s="414" t="s">
        <v>1154</v>
      </c>
    </row>
    <row r="206" spans="1:11" ht="13.5">
      <c r="A206" s="523" t="s">
        <v>1152</v>
      </c>
      <c r="B206" s="414" t="s">
        <v>829</v>
      </c>
      <c r="C206">
        <f t="shared" si="6"/>
        <v>69</v>
      </c>
      <c r="D206" s="414" t="s">
        <v>563</v>
      </c>
      <c r="E206">
        <v>2</v>
      </c>
      <c r="F206" s="411" t="s">
        <v>1153</v>
      </c>
      <c r="G206" s="414" t="s">
        <v>829</v>
      </c>
      <c r="H206">
        <f t="shared" si="7"/>
        <v>69</v>
      </c>
      <c r="I206" s="414" t="s">
        <v>1078</v>
      </c>
      <c r="J206">
        <v>2</v>
      </c>
      <c r="K206" s="414" t="s">
        <v>1154</v>
      </c>
    </row>
    <row r="207" spans="1:11" ht="13.5">
      <c r="A207" s="523" t="s">
        <v>1152</v>
      </c>
      <c r="B207" s="414" t="s">
        <v>829</v>
      </c>
      <c r="C207">
        <f t="shared" si="6"/>
        <v>69</v>
      </c>
      <c r="D207" s="414" t="s">
        <v>563</v>
      </c>
      <c r="E207">
        <v>3</v>
      </c>
      <c r="F207" s="411" t="s">
        <v>1153</v>
      </c>
      <c r="G207" s="414" t="s">
        <v>829</v>
      </c>
      <c r="H207">
        <f t="shared" si="7"/>
        <v>69</v>
      </c>
      <c r="I207" s="414" t="s">
        <v>1078</v>
      </c>
      <c r="J207">
        <v>3</v>
      </c>
      <c r="K207" s="414" t="s">
        <v>1154</v>
      </c>
    </row>
    <row r="208" spans="1:11" ht="13.5">
      <c r="A208" s="523" t="s">
        <v>1152</v>
      </c>
      <c r="B208" s="414" t="s">
        <v>829</v>
      </c>
      <c r="C208">
        <f t="shared" si="6"/>
        <v>70</v>
      </c>
      <c r="D208" s="414" t="s">
        <v>563</v>
      </c>
      <c r="E208">
        <v>1</v>
      </c>
      <c r="F208" s="411" t="s">
        <v>1153</v>
      </c>
      <c r="G208" s="414" t="s">
        <v>829</v>
      </c>
      <c r="H208">
        <f t="shared" si="7"/>
        <v>70</v>
      </c>
      <c r="I208" s="414" t="s">
        <v>1078</v>
      </c>
      <c r="J208">
        <v>1</v>
      </c>
      <c r="K208" s="414" t="s">
        <v>1154</v>
      </c>
    </row>
    <row r="209" spans="1:11" ht="13.5">
      <c r="A209" s="523" t="s">
        <v>1152</v>
      </c>
      <c r="B209" s="414" t="s">
        <v>829</v>
      </c>
      <c r="C209">
        <f t="shared" si="6"/>
        <v>70</v>
      </c>
      <c r="D209" s="414" t="s">
        <v>563</v>
      </c>
      <c r="E209">
        <v>2</v>
      </c>
      <c r="F209" s="411" t="s">
        <v>1153</v>
      </c>
      <c r="G209" s="414" t="s">
        <v>829</v>
      </c>
      <c r="H209">
        <f t="shared" si="7"/>
        <v>70</v>
      </c>
      <c r="I209" s="414" t="s">
        <v>1078</v>
      </c>
      <c r="J209">
        <v>2</v>
      </c>
      <c r="K209" s="414" t="s">
        <v>1154</v>
      </c>
    </row>
    <row r="210" spans="1:11" ht="13.5">
      <c r="A210" s="523" t="s">
        <v>1152</v>
      </c>
      <c r="B210" s="414" t="s">
        <v>829</v>
      </c>
      <c r="C210">
        <f t="shared" si="6"/>
        <v>70</v>
      </c>
      <c r="D210" s="414" t="s">
        <v>563</v>
      </c>
      <c r="E210">
        <v>3</v>
      </c>
      <c r="F210" s="411" t="s">
        <v>1153</v>
      </c>
      <c r="G210" s="414" t="s">
        <v>829</v>
      </c>
      <c r="H210">
        <f t="shared" si="7"/>
        <v>70</v>
      </c>
      <c r="I210" s="414" t="s">
        <v>1078</v>
      </c>
      <c r="J210">
        <v>3</v>
      </c>
      <c r="K210" s="414" t="s">
        <v>1154</v>
      </c>
    </row>
    <row r="211" spans="1:11" ht="13.5">
      <c r="A211" s="523" t="s">
        <v>1152</v>
      </c>
      <c r="B211" s="414" t="s">
        <v>829</v>
      </c>
      <c r="C211">
        <f t="shared" si="6"/>
        <v>71</v>
      </c>
      <c r="D211" s="414" t="s">
        <v>563</v>
      </c>
      <c r="E211">
        <v>1</v>
      </c>
      <c r="F211" s="411" t="s">
        <v>1153</v>
      </c>
      <c r="G211" s="414" t="s">
        <v>829</v>
      </c>
      <c r="H211">
        <f t="shared" si="7"/>
        <v>71</v>
      </c>
      <c r="I211" s="414" t="s">
        <v>1078</v>
      </c>
      <c r="J211">
        <v>1</v>
      </c>
      <c r="K211" s="414" t="s">
        <v>1154</v>
      </c>
    </row>
    <row r="212" spans="1:11" ht="13.5">
      <c r="A212" s="523" t="s">
        <v>1152</v>
      </c>
      <c r="B212" s="414" t="s">
        <v>829</v>
      </c>
      <c r="C212">
        <f t="shared" si="6"/>
        <v>71</v>
      </c>
      <c r="D212" s="414" t="s">
        <v>563</v>
      </c>
      <c r="E212">
        <v>2</v>
      </c>
      <c r="F212" s="411" t="s">
        <v>1153</v>
      </c>
      <c r="G212" s="414" t="s">
        <v>829</v>
      </c>
      <c r="H212">
        <f t="shared" si="7"/>
        <v>71</v>
      </c>
      <c r="I212" s="414" t="s">
        <v>1078</v>
      </c>
      <c r="J212">
        <v>2</v>
      </c>
      <c r="K212" s="414" t="s">
        <v>1154</v>
      </c>
    </row>
    <row r="213" spans="1:11" ht="13.5">
      <c r="A213" s="523" t="s">
        <v>1152</v>
      </c>
      <c r="B213" s="414" t="s">
        <v>829</v>
      </c>
      <c r="C213">
        <f t="shared" si="6"/>
        <v>71</v>
      </c>
      <c r="D213" s="414" t="s">
        <v>563</v>
      </c>
      <c r="E213">
        <v>3</v>
      </c>
      <c r="F213" s="411" t="s">
        <v>1153</v>
      </c>
      <c r="G213" s="414" t="s">
        <v>829</v>
      </c>
      <c r="H213">
        <f t="shared" si="7"/>
        <v>71</v>
      </c>
      <c r="I213" s="414" t="s">
        <v>1078</v>
      </c>
      <c r="J213">
        <v>3</v>
      </c>
      <c r="K213" s="414" t="s">
        <v>1154</v>
      </c>
    </row>
    <row r="214" spans="1:11" ht="13.5">
      <c r="A214" s="523" t="s">
        <v>1152</v>
      </c>
      <c r="B214" s="414" t="s">
        <v>829</v>
      </c>
      <c r="C214">
        <f t="shared" si="6"/>
        <v>72</v>
      </c>
      <c r="D214" s="414" t="s">
        <v>563</v>
      </c>
      <c r="E214">
        <v>1</v>
      </c>
      <c r="F214" s="411" t="s">
        <v>1153</v>
      </c>
      <c r="G214" s="414" t="s">
        <v>829</v>
      </c>
      <c r="H214">
        <f t="shared" si="7"/>
        <v>72</v>
      </c>
      <c r="I214" s="414" t="s">
        <v>1078</v>
      </c>
      <c r="J214">
        <v>1</v>
      </c>
      <c r="K214" s="414" t="s">
        <v>1154</v>
      </c>
    </row>
    <row r="215" spans="1:11" ht="13.5">
      <c r="A215" s="523" t="s">
        <v>1152</v>
      </c>
      <c r="B215" s="414" t="s">
        <v>829</v>
      </c>
      <c r="C215">
        <f t="shared" si="6"/>
        <v>72</v>
      </c>
      <c r="D215" s="414" t="s">
        <v>563</v>
      </c>
      <c r="E215">
        <v>2</v>
      </c>
      <c r="F215" s="411" t="s">
        <v>1153</v>
      </c>
      <c r="G215" s="414" t="s">
        <v>829</v>
      </c>
      <c r="H215">
        <f t="shared" si="7"/>
        <v>72</v>
      </c>
      <c r="I215" s="414" t="s">
        <v>1078</v>
      </c>
      <c r="J215">
        <v>2</v>
      </c>
      <c r="K215" s="414" t="s">
        <v>1154</v>
      </c>
    </row>
    <row r="216" spans="1:11" ht="13.5">
      <c r="A216" s="523" t="s">
        <v>1152</v>
      </c>
      <c r="B216" s="414" t="s">
        <v>829</v>
      </c>
      <c r="C216">
        <f t="shared" si="6"/>
        <v>72</v>
      </c>
      <c r="D216" s="414" t="s">
        <v>563</v>
      </c>
      <c r="E216">
        <v>3</v>
      </c>
      <c r="F216" s="411" t="s">
        <v>1153</v>
      </c>
      <c r="G216" s="414" t="s">
        <v>829</v>
      </c>
      <c r="H216">
        <f t="shared" si="7"/>
        <v>72</v>
      </c>
      <c r="I216" s="414" t="s">
        <v>1078</v>
      </c>
      <c r="J216">
        <v>3</v>
      </c>
      <c r="K216" s="414" t="s">
        <v>1154</v>
      </c>
    </row>
    <row r="217" spans="1:11" ht="13.5">
      <c r="A217" s="523" t="s">
        <v>1152</v>
      </c>
      <c r="B217" s="414" t="s">
        <v>829</v>
      </c>
      <c r="C217">
        <f t="shared" si="6"/>
        <v>73</v>
      </c>
      <c r="D217" s="414" t="s">
        <v>563</v>
      </c>
      <c r="E217">
        <v>1</v>
      </c>
      <c r="F217" s="411" t="s">
        <v>1153</v>
      </c>
      <c r="G217" s="414" t="s">
        <v>829</v>
      </c>
      <c r="H217">
        <f t="shared" si="7"/>
        <v>73</v>
      </c>
      <c r="I217" s="414" t="s">
        <v>1078</v>
      </c>
      <c r="J217">
        <v>1</v>
      </c>
      <c r="K217" s="414" t="s">
        <v>1154</v>
      </c>
    </row>
    <row r="218" spans="1:11" ht="13.5">
      <c r="A218" s="523" t="s">
        <v>1152</v>
      </c>
      <c r="B218" s="414" t="s">
        <v>829</v>
      </c>
      <c r="C218">
        <f t="shared" si="6"/>
        <v>73</v>
      </c>
      <c r="D218" s="414" t="s">
        <v>563</v>
      </c>
      <c r="E218">
        <v>2</v>
      </c>
      <c r="F218" s="411" t="s">
        <v>1153</v>
      </c>
      <c r="G218" s="414" t="s">
        <v>829</v>
      </c>
      <c r="H218">
        <f t="shared" si="7"/>
        <v>73</v>
      </c>
      <c r="I218" s="414" t="s">
        <v>1078</v>
      </c>
      <c r="J218">
        <v>2</v>
      </c>
      <c r="K218" s="414" t="s">
        <v>1154</v>
      </c>
    </row>
    <row r="219" spans="1:11" ht="13.5">
      <c r="A219" s="523" t="s">
        <v>1152</v>
      </c>
      <c r="B219" s="414" t="s">
        <v>829</v>
      </c>
      <c r="C219">
        <f t="shared" si="6"/>
        <v>73</v>
      </c>
      <c r="D219" s="414" t="s">
        <v>563</v>
      </c>
      <c r="E219">
        <v>3</v>
      </c>
      <c r="F219" s="411" t="s">
        <v>1153</v>
      </c>
      <c r="G219" s="414" t="s">
        <v>829</v>
      </c>
      <c r="H219">
        <f t="shared" si="7"/>
        <v>73</v>
      </c>
      <c r="I219" s="414" t="s">
        <v>1078</v>
      </c>
      <c r="J219">
        <v>3</v>
      </c>
      <c r="K219" s="414" t="s">
        <v>1154</v>
      </c>
    </row>
    <row r="220" spans="1:11" ht="13.5">
      <c r="A220" s="523" t="s">
        <v>1152</v>
      </c>
      <c r="B220" s="414" t="s">
        <v>829</v>
      </c>
      <c r="C220">
        <f t="shared" si="6"/>
        <v>74</v>
      </c>
      <c r="D220" s="414" t="s">
        <v>563</v>
      </c>
      <c r="E220">
        <v>1</v>
      </c>
      <c r="F220" s="411" t="s">
        <v>1153</v>
      </c>
      <c r="G220" s="414" t="s">
        <v>829</v>
      </c>
      <c r="H220">
        <f t="shared" si="7"/>
        <v>74</v>
      </c>
      <c r="I220" s="414" t="s">
        <v>1078</v>
      </c>
      <c r="J220">
        <v>1</v>
      </c>
      <c r="K220" s="414" t="s">
        <v>1154</v>
      </c>
    </row>
    <row r="221" spans="1:11" ht="13.5">
      <c r="A221" s="523" t="s">
        <v>1152</v>
      </c>
      <c r="B221" s="414" t="s">
        <v>829</v>
      </c>
      <c r="C221">
        <f t="shared" si="6"/>
        <v>74</v>
      </c>
      <c r="D221" s="414" t="s">
        <v>563</v>
      </c>
      <c r="E221">
        <v>2</v>
      </c>
      <c r="F221" s="411" t="s">
        <v>1153</v>
      </c>
      <c r="G221" s="414" t="s">
        <v>829</v>
      </c>
      <c r="H221">
        <f t="shared" si="7"/>
        <v>74</v>
      </c>
      <c r="I221" s="414" t="s">
        <v>1078</v>
      </c>
      <c r="J221">
        <v>2</v>
      </c>
      <c r="K221" s="414" t="s">
        <v>1154</v>
      </c>
    </row>
    <row r="222" spans="1:11" ht="13.5">
      <c r="A222" s="523" t="s">
        <v>1152</v>
      </c>
      <c r="B222" s="414" t="s">
        <v>829</v>
      </c>
      <c r="C222">
        <f t="shared" si="6"/>
        <v>74</v>
      </c>
      <c r="D222" s="414" t="s">
        <v>563</v>
      </c>
      <c r="E222">
        <v>3</v>
      </c>
      <c r="F222" s="411" t="s">
        <v>1153</v>
      </c>
      <c r="G222" s="414" t="s">
        <v>829</v>
      </c>
      <c r="H222">
        <f t="shared" si="7"/>
        <v>74</v>
      </c>
      <c r="I222" s="414" t="s">
        <v>1078</v>
      </c>
      <c r="J222">
        <v>3</v>
      </c>
      <c r="K222" s="414" t="s">
        <v>1154</v>
      </c>
    </row>
    <row r="223" spans="1:11" ht="13.5">
      <c r="A223" s="523" t="s">
        <v>1152</v>
      </c>
      <c r="B223" s="414" t="s">
        <v>829</v>
      </c>
      <c r="C223">
        <f t="shared" si="6"/>
        <v>75</v>
      </c>
      <c r="D223" s="414" t="s">
        <v>563</v>
      </c>
      <c r="E223">
        <v>1</v>
      </c>
      <c r="F223" s="411" t="s">
        <v>1153</v>
      </c>
      <c r="G223" s="414" t="s">
        <v>829</v>
      </c>
      <c r="H223">
        <f t="shared" si="7"/>
        <v>75</v>
      </c>
      <c r="I223" s="414" t="s">
        <v>1078</v>
      </c>
      <c r="J223">
        <v>1</v>
      </c>
      <c r="K223" s="414" t="s">
        <v>1154</v>
      </c>
    </row>
    <row r="224" spans="1:11" ht="13.5">
      <c r="A224" s="523" t="s">
        <v>1152</v>
      </c>
      <c r="B224" s="414" t="s">
        <v>829</v>
      </c>
      <c r="C224">
        <f t="shared" si="6"/>
        <v>75</v>
      </c>
      <c r="D224" s="414" t="s">
        <v>563</v>
      </c>
      <c r="E224">
        <v>2</v>
      </c>
      <c r="F224" s="411" t="s">
        <v>1153</v>
      </c>
      <c r="G224" s="414" t="s">
        <v>829</v>
      </c>
      <c r="H224">
        <f t="shared" si="7"/>
        <v>75</v>
      </c>
      <c r="I224" s="414" t="s">
        <v>1078</v>
      </c>
      <c r="J224">
        <v>2</v>
      </c>
      <c r="K224" s="414" t="s">
        <v>1154</v>
      </c>
    </row>
    <row r="225" spans="1:11" ht="13.5">
      <c r="A225" s="523" t="s">
        <v>1152</v>
      </c>
      <c r="B225" s="414" t="s">
        <v>829</v>
      </c>
      <c r="C225">
        <f t="shared" si="6"/>
        <v>75</v>
      </c>
      <c r="D225" s="414" t="s">
        <v>563</v>
      </c>
      <c r="E225">
        <v>3</v>
      </c>
      <c r="F225" s="411" t="s">
        <v>1153</v>
      </c>
      <c r="G225" s="414" t="s">
        <v>829</v>
      </c>
      <c r="H225">
        <f t="shared" si="7"/>
        <v>75</v>
      </c>
      <c r="I225" s="414" t="s">
        <v>1078</v>
      </c>
      <c r="J225">
        <v>3</v>
      </c>
      <c r="K225" s="414" t="s">
        <v>1154</v>
      </c>
    </row>
    <row r="226" spans="1:11" ht="13.5">
      <c r="A226" s="523" t="s">
        <v>1152</v>
      </c>
      <c r="B226" s="414" t="s">
        <v>829</v>
      </c>
      <c r="C226">
        <f t="shared" si="6"/>
        <v>76</v>
      </c>
      <c r="D226" s="414" t="s">
        <v>563</v>
      </c>
      <c r="E226">
        <v>1</v>
      </c>
      <c r="F226" s="411" t="s">
        <v>1153</v>
      </c>
      <c r="G226" s="414" t="s">
        <v>829</v>
      </c>
      <c r="H226">
        <f t="shared" si="7"/>
        <v>76</v>
      </c>
      <c r="I226" s="414" t="s">
        <v>1078</v>
      </c>
      <c r="J226">
        <v>1</v>
      </c>
      <c r="K226" s="414" t="s">
        <v>1154</v>
      </c>
    </row>
    <row r="227" spans="1:11" ht="13.5">
      <c r="A227" s="523" t="s">
        <v>1152</v>
      </c>
      <c r="B227" s="414" t="s">
        <v>829</v>
      </c>
      <c r="C227">
        <f t="shared" si="6"/>
        <v>76</v>
      </c>
      <c r="D227" s="414" t="s">
        <v>563</v>
      </c>
      <c r="E227">
        <v>2</v>
      </c>
      <c r="F227" s="411" t="s">
        <v>1153</v>
      </c>
      <c r="G227" s="414" t="s">
        <v>829</v>
      </c>
      <c r="H227">
        <f t="shared" si="7"/>
        <v>76</v>
      </c>
      <c r="I227" s="414" t="s">
        <v>1078</v>
      </c>
      <c r="J227">
        <v>2</v>
      </c>
      <c r="K227" s="414" t="s">
        <v>1154</v>
      </c>
    </row>
    <row r="228" spans="1:11" ht="13.5">
      <c r="A228" s="523" t="s">
        <v>1152</v>
      </c>
      <c r="B228" s="414" t="s">
        <v>829</v>
      </c>
      <c r="C228">
        <f t="shared" si="6"/>
        <v>76</v>
      </c>
      <c r="D228" s="414" t="s">
        <v>563</v>
      </c>
      <c r="E228">
        <v>3</v>
      </c>
      <c r="F228" s="411" t="s">
        <v>1153</v>
      </c>
      <c r="G228" s="414" t="s">
        <v>829</v>
      </c>
      <c r="H228">
        <f t="shared" si="7"/>
        <v>76</v>
      </c>
      <c r="I228" s="414" t="s">
        <v>1078</v>
      </c>
      <c r="J228">
        <v>3</v>
      </c>
      <c r="K228" s="414" t="s">
        <v>1154</v>
      </c>
    </row>
    <row r="229" spans="1:11" ht="13.5">
      <c r="A229" s="523" t="s">
        <v>1152</v>
      </c>
      <c r="B229" s="414" t="s">
        <v>829</v>
      </c>
      <c r="C229">
        <f t="shared" si="6"/>
        <v>77</v>
      </c>
      <c r="D229" s="414" t="s">
        <v>563</v>
      </c>
      <c r="E229">
        <v>1</v>
      </c>
      <c r="F229" s="411" t="s">
        <v>1153</v>
      </c>
      <c r="G229" s="414" t="s">
        <v>829</v>
      </c>
      <c r="H229">
        <f t="shared" si="7"/>
        <v>77</v>
      </c>
      <c r="I229" s="414" t="s">
        <v>1078</v>
      </c>
      <c r="J229">
        <v>1</v>
      </c>
      <c r="K229" s="414" t="s">
        <v>1154</v>
      </c>
    </row>
    <row r="230" spans="1:11" ht="13.5">
      <c r="A230" s="523" t="s">
        <v>1152</v>
      </c>
      <c r="B230" s="414" t="s">
        <v>829</v>
      </c>
      <c r="C230">
        <f t="shared" si="6"/>
        <v>77</v>
      </c>
      <c r="D230" s="414" t="s">
        <v>563</v>
      </c>
      <c r="E230">
        <v>2</v>
      </c>
      <c r="F230" s="411" t="s">
        <v>1153</v>
      </c>
      <c r="G230" s="414" t="s">
        <v>829</v>
      </c>
      <c r="H230">
        <f t="shared" si="7"/>
        <v>77</v>
      </c>
      <c r="I230" s="414" t="s">
        <v>1078</v>
      </c>
      <c r="J230">
        <v>2</v>
      </c>
      <c r="K230" s="414" t="s">
        <v>1154</v>
      </c>
    </row>
    <row r="231" spans="1:11" ht="13.5">
      <c r="A231" s="523" t="s">
        <v>1152</v>
      </c>
      <c r="B231" s="414" t="s">
        <v>829</v>
      </c>
      <c r="C231">
        <f t="shared" si="6"/>
        <v>77</v>
      </c>
      <c r="D231" s="414" t="s">
        <v>563</v>
      </c>
      <c r="E231">
        <v>3</v>
      </c>
      <c r="F231" s="411" t="s">
        <v>1153</v>
      </c>
      <c r="G231" s="414" t="s">
        <v>829</v>
      </c>
      <c r="H231">
        <f t="shared" si="7"/>
        <v>77</v>
      </c>
      <c r="I231" s="414" t="s">
        <v>1078</v>
      </c>
      <c r="J231">
        <v>3</v>
      </c>
      <c r="K231" s="414" t="s">
        <v>1154</v>
      </c>
    </row>
    <row r="232" spans="1:11" ht="13.5">
      <c r="A232" s="523" t="s">
        <v>1152</v>
      </c>
      <c r="B232" s="414" t="s">
        <v>829</v>
      </c>
      <c r="C232">
        <f t="shared" si="6"/>
        <v>78</v>
      </c>
      <c r="D232" s="414" t="s">
        <v>563</v>
      </c>
      <c r="E232">
        <v>1</v>
      </c>
      <c r="F232" s="411" t="s">
        <v>1153</v>
      </c>
      <c r="G232" s="414" t="s">
        <v>829</v>
      </c>
      <c r="H232">
        <f t="shared" si="7"/>
        <v>78</v>
      </c>
      <c r="I232" s="414" t="s">
        <v>1078</v>
      </c>
      <c r="J232">
        <v>1</v>
      </c>
      <c r="K232" s="414" t="s">
        <v>1154</v>
      </c>
    </row>
    <row r="233" spans="1:11" ht="13.5">
      <c r="A233" s="523" t="s">
        <v>1152</v>
      </c>
      <c r="B233" s="414" t="s">
        <v>829</v>
      </c>
      <c r="C233">
        <f t="shared" si="6"/>
        <v>78</v>
      </c>
      <c r="D233" s="414" t="s">
        <v>563</v>
      </c>
      <c r="E233">
        <v>2</v>
      </c>
      <c r="F233" s="411" t="s">
        <v>1153</v>
      </c>
      <c r="G233" s="414" t="s">
        <v>829</v>
      </c>
      <c r="H233">
        <f t="shared" si="7"/>
        <v>78</v>
      </c>
      <c r="I233" s="414" t="s">
        <v>1078</v>
      </c>
      <c r="J233">
        <v>2</v>
      </c>
      <c r="K233" s="414" t="s">
        <v>1154</v>
      </c>
    </row>
    <row r="234" spans="1:11" ht="13.5">
      <c r="A234" s="523" t="s">
        <v>1152</v>
      </c>
      <c r="B234" s="414" t="s">
        <v>829</v>
      </c>
      <c r="C234">
        <f t="shared" si="6"/>
        <v>78</v>
      </c>
      <c r="D234" s="414" t="s">
        <v>563</v>
      </c>
      <c r="E234">
        <v>3</v>
      </c>
      <c r="F234" s="411" t="s">
        <v>1153</v>
      </c>
      <c r="G234" s="414" t="s">
        <v>829</v>
      </c>
      <c r="H234">
        <f t="shared" si="7"/>
        <v>78</v>
      </c>
      <c r="I234" s="414" t="s">
        <v>1078</v>
      </c>
      <c r="J234">
        <v>3</v>
      </c>
      <c r="K234" s="414" t="s">
        <v>1154</v>
      </c>
    </row>
    <row r="235" spans="1:11" ht="13.5">
      <c r="A235" s="523" t="s">
        <v>1152</v>
      </c>
      <c r="B235" s="414" t="s">
        <v>829</v>
      </c>
      <c r="C235">
        <f t="shared" si="6"/>
        <v>79</v>
      </c>
      <c r="D235" s="414" t="s">
        <v>563</v>
      </c>
      <c r="E235">
        <v>1</v>
      </c>
      <c r="F235" s="411" t="s">
        <v>1153</v>
      </c>
      <c r="G235" s="414" t="s">
        <v>829</v>
      </c>
      <c r="H235">
        <f t="shared" si="7"/>
        <v>79</v>
      </c>
      <c r="I235" s="414" t="s">
        <v>1078</v>
      </c>
      <c r="J235">
        <v>1</v>
      </c>
      <c r="K235" s="414" t="s">
        <v>1154</v>
      </c>
    </row>
    <row r="236" spans="1:11" ht="13.5">
      <c r="A236" s="523" t="s">
        <v>1152</v>
      </c>
      <c r="B236" s="414" t="s">
        <v>829</v>
      </c>
      <c r="C236">
        <f t="shared" si="6"/>
        <v>79</v>
      </c>
      <c r="D236" s="414" t="s">
        <v>563</v>
      </c>
      <c r="E236">
        <v>2</v>
      </c>
      <c r="F236" s="411" t="s">
        <v>1153</v>
      </c>
      <c r="G236" s="414" t="s">
        <v>829</v>
      </c>
      <c r="H236">
        <f t="shared" si="7"/>
        <v>79</v>
      </c>
      <c r="I236" s="414" t="s">
        <v>1078</v>
      </c>
      <c r="J236">
        <v>2</v>
      </c>
      <c r="K236" s="414" t="s">
        <v>1154</v>
      </c>
    </row>
    <row r="237" spans="1:11" ht="13.5">
      <c r="A237" s="523" t="s">
        <v>1152</v>
      </c>
      <c r="B237" s="414" t="s">
        <v>829</v>
      </c>
      <c r="C237">
        <f t="shared" si="6"/>
        <v>79</v>
      </c>
      <c r="D237" s="414" t="s">
        <v>563</v>
      </c>
      <c r="E237">
        <v>3</v>
      </c>
      <c r="F237" s="411" t="s">
        <v>1153</v>
      </c>
      <c r="G237" s="414" t="s">
        <v>829</v>
      </c>
      <c r="H237">
        <f t="shared" si="7"/>
        <v>79</v>
      </c>
      <c r="I237" s="414" t="s">
        <v>1078</v>
      </c>
      <c r="J237">
        <v>3</v>
      </c>
      <c r="K237" s="414" t="s">
        <v>1154</v>
      </c>
    </row>
    <row r="238" spans="1:11" ht="13.5">
      <c r="A238" s="523" t="s">
        <v>1152</v>
      </c>
      <c r="B238" s="414" t="s">
        <v>829</v>
      </c>
      <c r="C238">
        <f t="shared" si="6"/>
        <v>80</v>
      </c>
      <c r="D238" s="414" t="s">
        <v>563</v>
      </c>
      <c r="E238">
        <v>1</v>
      </c>
      <c r="F238" s="411" t="s">
        <v>1153</v>
      </c>
      <c r="G238" s="414" t="s">
        <v>829</v>
      </c>
      <c r="H238">
        <f t="shared" si="7"/>
        <v>80</v>
      </c>
      <c r="I238" s="414" t="s">
        <v>1078</v>
      </c>
      <c r="J238">
        <v>1</v>
      </c>
      <c r="K238" s="414" t="s">
        <v>1154</v>
      </c>
    </row>
    <row r="239" spans="1:11" ht="13.5">
      <c r="A239" s="523" t="s">
        <v>1152</v>
      </c>
      <c r="B239" s="414" t="s">
        <v>829</v>
      </c>
      <c r="C239">
        <f t="shared" si="6"/>
        <v>80</v>
      </c>
      <c r="D239" s="414" t="s">
        <v>563</v>
      </c>
      <c r="E239">
        <v>2</v>
      </c>
      <c r="F239" s="411" t="s">
        <v>1153</v>
      </c>
      <c r="G239" s="414" t="s">
        <v>829</v>
      </c>
      <c r="H239">
        <f t="shared" si="7"/>
        <v>80</v>
      </c>
      <c r="I239" s="414" t="s">
        <v>1078</v>
      </c>
      <c r="J239">
        <v>2</v>
      </c>
      <c r="K239" s="414" t="s">
        <v>1154</v>
      </c>
    </row>
    <row r="240" spans="1:11" ht="13.5">
      <c r="A240" s="523" t="s">
        <v>1152</v>
      </c>
      <c r="B240" s="414" t="s">
        <v>829</v>
      </c>
      <c r="C240">
        <f t="shared" si="6"/>
        <v>80</v>
      </c>
      <c r="D240" s="414" t="s">
        <v>563</v>
      </c>
      <c r="E240">
        <v>3</v>
      </c>
      <c r="F240" s="411" t="s">
        <v>1153</v>
      </c>
      <c r="G240" s="414" t="s">
        <v>829</v>
      </c>
      <c r="H240">
        <f t="shared" si="7"/>
        <v>80</v>
      </c>
      <c r="I240" s="414" t="s">
        <v>1078</v>
      </c>
      <c r="J240">
        <v>3</v>
      </c>
      <c r="K240" s="414" t="s">
        <v>1154</v>
      </c>
    </row>
    <row r="241" spans="1:11" ht="13.5">
      <c r="A241" s="523" t="s">
        <v>1152</v>
      </c>
      <c r="B241" s="414" t="s">
        <v>829</v>
      </c>
      <c r="C241">
        <f t="shared" si="6"/>
        <v>81</v>
      </c>
      <c r="D241" s="414" t="s">
        <v>563</v>
      </c>
      <c r="E241">
        <v>1</v>
      </c>
      <c r="F241" s="411" t="s">
        <v>1153</v>
      </c>
      <c r="G241" s="414" t="s">
        <v>829</v>
      </c>
      <c r="H241">
        <f t="shared" si="7"/>
        <v>81</v>
      </c>
      <c r="I241" s="414" t="s">
        <v>1078</v>
      </c>
      <c r="J241">
        <v>1</v>
      </c>
      <c r="K241" s="414" t="s">
        <v>1154</v>
      </c>
    </row>
    <row r="242" spans="1:11" ht="13.5">
      <c r="A242" s="523" t="s">
        <v>1152</v>
      </c>
      <c r="B242" s="414" t="s">
        <v>829</v>
      </c>
      <c r="C242">
        <f t="shared" si="6"/>
        <v>81</v>
      </c>
      <c r="D242" s="414" t="s">
        <v>563</v>
      </c>
      <c r="E242">
        <v>2</v>
      </c>
      <c r="F242" s="411" t="s">
        <v>1153</v>
      </c>
      <c r="G242" s="414" t="s">
        <v>829</v>
      </c>
      <c r="H242">
        <f t="shared" si="7"/>
        <v>81</v>
      </c>
      <c r="I242" s="414" t="s">
        <v>1078</v>
      </c>
      <c r="J242">
        <v>2</v>
      </c>
      <c r="K242" s="414" t="s">
        <v>1154</v>
      </c>
    </row>
    <row r="243" spans="1:11" ht="13.5">
      <c r="A243" s="523" t="s">
        <v>1152</v>
      </c>
      <c r="B243" s="414" t="s">
        <v>829</v>
      </c>
      <c r="C243">
        <f t="shared" si="6"/>
        <v>81</v>
      </c>
      <c r="D243" s="414" t="s">
        <v>563</v>
      </c>
      <c r="E243">
        <v>3</v>
      </c>
      <c r="F243" s="411" t="s">
        <v>1153</v>
      </c>
      <c r="G243" s="414" t="s">
        <v>829</v>
      </c>
      <c r="H243">
        <f t="shared" si="7"/>
        <v>81</v>
      </c>
      <c r="I243" s="414" t="s">
        <v>1078</v>
      </c>
      <c r="J243">
        <v>3</v>
      </c>
      <c r="K243" s="414" t="s">
        <v>1154</v>
      </c>
    </row>
    <row r="244" spans="1:11" ht="13.5">
      <c r="A244" s="523" t="s">
        <v>1152</v>
      </c>
      <c r="B244" s="414" t="s">
        <v>829</v>
      </c>
      <c r="C244">
        <f t="shared" si="6"/>
        <v>82</v>
      </c>
      <c r="D244" s="414" t="s">
        <v>563</v>
      </c>
      <c r="E244">
        <v>1</v>
      </c>
      <c r="F244" s="411" t="s">
        <v>1153</v>
      </c>
      <c r="G244" s="414" t="s">
        <v>829</v>
      </c>
      <c r="H244">
        <f t="shared" si="7"/>
        <v>82</v>
      </c>
      <c r="I244" s="414" t="s">
        <v>1078</v>
      </c>
      <c r="J244">
        <v>1</v>
      </c>
      <c r="K244" s="414" t="s">
        <v>1154</v>
      </c>
    </row>
    <row r="245" spans="1:11" ht="13.5">
      <c r="A245" s="523" t="s">
        <v>1152</v>
      </c>
      <c r="B245" s="414" t="s">
        <v>829</v>
      </c>
      <c r="C245">
        <f t="shared" si="6"/>
        <v>82</v>
      </c>
      <c r="D245" s="414" t="s">
        <v>563</v>
      </c>
      <c r="E245">
        <v>2</v>
      </c>
      <c r="F245" s="411" t="s">
        <v>1153</v>
      </c>
      <c r="G245" s="414" t="s">
        <v>829</v>
      </c>
      <c r="H245">
        <f t="shared" si="7"/>
        <v>82</v>
      </c>
      <c r="I245" s="414" t="s">
        <v>1078</v>
      </c>
      <c r="J245">
        <v>2</v>
      </c>
      <c r="K245" s="414" t="s">
        <v>1154</v>
      </c>
    </row>
    <row r="246" spans="1:11" ht="13.5">
      <c r="A246" s="523" t="s">
        <v>1152</v>
      </c>
      <c r="B246" s="414" t="s">
        <v>829</v>
      </c>
      <c r="C246">
        <f t="shared" si="6"/>
        <v>82</v>
      </c>
      <c r="D246" s="414" t="s">
        <v>563</v>
      </c>
      <c r="E246">
        <v>3</v>
      </c>
      <c r="F246" s="411" t="s">
        <v>1153</v>
      </c>
      <c r="G246" s="414" t="s">
        <v>829</v>
      </c>
      <c r="H246">
        <f t="shared" si="7"/>
        <v>82</v>
      </c>
      <c r="I246" s="414" t="s">
        <v>1078</v>
      </c>
      <c r="J246">
        <v>3</v>
      </c>
      <c r="K246" s="414" t="s">
        <v>1154</v>
      </c>
    </row>
    <row r="247" spans="1:11" ht="13.5">
      <c r="A247" s="523" t="s">
        <v>1152</v>
      </c>
      <c r="B247" s="414" t="s">
        <v>829</v>
      </c>
      <c r="C247">
        <f t="shared" si="6"/>
        <v>83</v>
      </c>
      <c r="D247" s="414" t="s">
        <v>563</v>
      </c>
      <c r="E247">
        <v>1</v>
      </c>
      <c r="F247" s="411" t="s">
        <v>1153</v>
      </c>
      <c r="G247" s="414" t="s">
        <v>829</v>
      </c>
      <c r="H247">
        <f t="shared" si="7"/>
        <v>83</v>
      </c>
      <c r="I247" s="414" t="s">
        <v>1078</v>
      </c>
      <c r="J247">
        <v>1</v>
      </c>
      <c r="K247" s="414" t="s">
        <v>1154</v>
      </c>
    </row>
    <row r="248" spans="1:11" ht="13.5">
      <c r="A248" s="523" t="s">
        <v>1152</v>
      </c>
      <c r="B248" s="414" t="s">
        <v>829</v>
      </c>
      <c r="C248">
        <f t="shared" si="6"/>
        <v>83</v>
      </c>
      <c r="D248" s="414" t="s">
        <v>563</v>
      </c>
      <c r="E248">
        <v>2</v>
      </c>
      <c r="F248" s="411" t="s">
        <v>1153</v>
      </c>
      <c r="G248" s="414" t="s">
        <v>829</v>
      </c>
      <c r="H248">
        <f t="shared" si="7"/>
        <v>83</v>
      </c>
      <c r="I248" s="414" t="s">
        <v>1078</v>
      </c>
      <c r="J248">
        <v>2</v>
      </c>
      <c r="K248" s="414" t="s">
        <v>1154</v>
      </c>
    </row>
    <row r="249" spans="1:11" ht="13.5">
      <c r="A249" s="523" t="s">
        <v>1152</v>
      </c>
      <c r="B249" s="414" t="s">
        <v>829</v>
      </c>
      <c r="C249">
        <f t="shared" si="6"/>
        <v>83</v>
      </c>
      <c r="D249" s="414" t="s">
        <v>563</v>
      </c>
      <c r="E249">
        <v>3</v>
      </c>
      <c r="F249" s="411" t="s">
        <v>1153</v>
      </c>
      <c r="G249" s="414" t="s">
        <v>829</v>
      </c>
      <c r="H249">
        <f t="shared" si="7"/>
        <v>83</v>
      </c>
      <c r="I249" s="414" t="s">
        <v>1078</v>
      </c>
      <c r="J249">
        <v>3</v>
      </c>
      <c r="K249" s="414" t="s">
        <v>1154</v>
      </c>
    </row>
    <row r="250" spans="1:11" ht="13.5">
      <c r="A250" s="523" t="s">
        <v>1152</v>
      </c>
      <c r="B250" s="414" t="s">
        <v>829</v>
      </c>
      <c r="C250">
        <f t="shared" si="6"/>
        <v>84</v>
      </c>
      <c r="D250" s="414" t="s">
        <v>563</v>
      </c>
      <c r="E250">
        <v>1</v>
      </c>
      <c r="F250" s="411" t="s">
        <v>1153</v>
      </c>
      <c r="G250" s="414" t="s">
        <v>829</v>
      </c>
      <c r="H250">
        <f t="shared" si="7"/>
        <v>84</v>
      </c>
      <c r="I250" s="414" t="s">
        <v>1078</v>
      </c>
      <c r="J250">
        <v>1</v>
      </c>
      <c r="K250" s="414" t="s">
        <v>1154</v>
      </c>
    </row>
    <row r="251" spans="1:11" ht="13.5">
      <c r="A251" s="523" t="s">
        <v>1152</v>
      </c>
      <c r="B251" s="414" t="s">
        <v>829</v>
      </c>
      <c r="C251">
        <f t="shared" si="6"/>
        <v>84</v>
      </c>
      <c r="D251" s="414" t="s">
        <v>563</v>
      </c>
      <c r="E251">
        <v>2</v>
      </c>
      <c r="F251" s="411" t="s">
        <v>1153</v>
      </c>
      <c r="G251" s="414" t="s">
        <v>829</v>
      </c>
      <c r="H251">
        <f t="shared" si="7"/>
        <v>84</v>
      </c>
      <c r="I251" s="414" t="s">
        <v>1078</v>
      </c>
      <c r="J251">
        <v>2</v>
      </c>
      <c r="K251" s="414" t="s">
        <v>1154</v>
      </c>
    </row>
    <row r="252" spans="1:11" ht="13.5">
      <c r="A252" s="523" t="s">
        <v>1152</v>
      </c>
      <c r="B252" s="414" t="s">
        <v>829</v>
      </c>
      <c r="C252">
        <f t="shared" si="6"/>
        <v>84</v>
      </c>
      <c r="D252" s="414" t="s">
        <v>563</v>
      </c>
      <c r="E252">
        <v>3</v>
      </c>
      <c r="F252" s="411" t="s">
        <v>1153</v>
      </c>
      <c r="G252" s="414" t="s">
        <v>829</v>
      </c>
      <c r="H252">
        <f t="shared" si="7"/>
        <v>84</v>
      </c>
      <c r="I252" s="414" t="s">
        <v>1078</v>
      </c>
      <c r="J252">
        <v>3</v>
      </c>
      <c r="K252" s="414" t="s">
        <v>1154</v>
      </c>
    </row>
    <row r="253" spans="1:11" ht="13.5">
      <c r="A253" s="523" t="s">
        <v>1152</v>
      </c>
      <c r="B253" s="414" t="s">
        <v>829</v>
      </c>
      <c r="C253">
        <f t="shared" si="6"/>
        <v>85</v>
      </c>
      <c r="D253" s="414" t="s">
        <v>563</v>
      </c>
      <c r="E253">
        <v>1</v>
      </c>
      <c r="F253" s="411" t="s">
        <v>1153</v>
      </c>
      <c r="G253" s="414" t="s">
        <v>829</v>
      </c>
      <c r="H253">
        <f t="shared" si="7"/>
        <v>85</v>
      </c>
      <c r="I253" s="414" t="s">
        <v>1078</v>
      </c>
      <c r="J253">
        <v>1</v>
      </c>
      <c r="K253" s="414" t="s">
        <v>1154</v>
      </c>
    </row>
    <row r="254" spans="1:11" ht="13.5">
      <c r="A254" s="523" t="s">
        <v>1152</v>
      </c>
      <c r="B254" s="414" t="s">
        <v>829</v>
      </c>
      <c r="C254">
        <f t="shared" si="6"/>
        <v>85</v>
      </c>
      <c r="D254" s="414" t="s">
        <v>563</v>
      </c>
      <c r="E254">
        <v>2</v>
      </c>
      <c r="F254" s="411" t="s">
        <v>1153</v>
      </c>
      <c r="G254" s="414" t="s">
        <v>829</v>
      </c>
      <c r="H254">
        <f t="shared" si="7"/>
        <v>85</v>
      </c>
      <c r="I254" s="414" t="s">
        <v>1078</v>
      </c>
      <c r="J254">
        <v>2</v>
      </c>
      <c r="K254" s="414" t="s">
        <v>1154</v>
      </c>
    </row>
    <row r="255" spans="1:11" ht="13.5">
      <c r="A255" s="523" t="s">
        <v>1152</v>
      </c>
      <c r="B255" s="414" t="s">
        <v>829</v>
      </c>
      <c r="C255">
        <f t="shared" si="6"/>
        <v>85</v>
      </c>
      <c r="D255" s="414" t="s">
        <v>563</v>
      </c>
      <c r="E255">
        <v>3</v>
      </c>
      <c r="F255" s="411" t="s">
        <v>1153</v>
      </c>
      <c r="G255" s="414" t="s">
        <v>829</v>
      </c>
      <c r="H255">
        <f t="shared" si="7"/>
        <v>85</v>
      </c>
      <c r="I255" s="414" t="s">
        <v>1078</v>
      </c>
      <c r="J255">
        <v>3</v>
      </c>
      <c r="K255" s="414" t="s">
        <v>1154</v>
      </c>
    </row>
    <row r="256" spans="1:11" ht="13.5">
      <c r="A256" s="523" t="s">
        <v>1152</v>
      </c>
      <c r="B256" s="414" t="s">
        <v>829</v>
      </c>
      <c r="C256">
        <f t="shared" si="6"/>
        <v>86</v>
      </c>
      <c r="D256" s="414" t="s">
        <v>563</v>
      </c>
      <c r="E256">
        <v>1</v>
      </c>
      <c r="F256" s="411" t="s">
        <v>1153</v>
      </c>
      <c r="G256" s="414" t="s">
        <v>829</v>
      </c>
      <c r="H256">
        <f t="shared" si="7"/>
        <v>86</v>
      </c>
      <c r="I256" s="414" t="s">
        <v>1078</v>
      </c>
      <c r="J256">
        <v>1</v>
      </c>
      <c r="K256" s="414" t="s">
        <v>1154</v>
      </c>
    </row>
    <row r="257" spans="1:11" ht="13.5">
      <c r="A257" s="523" t="s">
        <v>1152</v>
      </c>
      <c r="B257" s="414" t="s">
        <v>829</v>
      </c>
      <c r="C257">
        <f t="shared" si="6"/>
        <v>86</v>
      </c>
      <c r="D257" s="414" t="s">
        <v>563</v>
      </c>
      <c r="E257">
        <v>2</v>
      </c>
      <c r="F257" s="411" t="s">
        <v>1153</v>
      </c>
      <c r="G257" s="414" t="s">
        <v>829</v>
      </c>
      <c r="H257">
        <f t="shared" si="7"/>
        <v>86</v>
      </c>
      <c r="I257" s="414" t="s">
        <v>1078</v>
      </c>
      <c r="J257">
        <v>2</v>
      </c>
      <c r="K257" s="414" t="s">
        <v>1154</v>
      </c>
    </row>
    <row r="258" spans="1:11" ht="13.5">
      <c r="A258" s="523" t="s">
        <v>1152</v>
      </c>
      <c r="B258" s="414" t="s">
        <v>829</v>
      </c>
      <c r="C258">
        <f t="shared" si="6"/>
        <v>86</v>
      </c>
      <c r="D258" s="414" t="s">
        <v>563</v>
      </c>
      <c r="E258">
        <v>3</v>
      </c>
      <c r="F258" s="411" t="s">
        <v>1153</v>
      </c>
      <c r="G258" s="414" t="s">
        <v>829</v>
      </c>
      <c r="H258">
        <f t="shared" si="7"/>
        <v>86</v>
      </c>
      <c r="I258" s="414" t="s">
        <v>1078</v>
      </c>
      <c r="J258">
        <v>3</v>
      </c>
      <c r="K258" s="414" t="s">
        <v>1154</v>
      </c>
    </row>
    <row r="259" spans="1:11" ht="13.5">
      <c r="A259" s="523" t="s">
        <v>1152</v>
      </c>
      <c r="B259" s="414" t="s">
        <v>829</v>
      </c>
      <c r="C259">
        <f t="shared" si="6"/>
        <v>87</v>
      </c>
      <c r="D259" s="414" t="s">
        <v>563</v>
      </c>
      <c r="E259">
        <v>1</v>
      </c>
      <c r="F259" s="411" t="s">
        <v>1153</v>
      </c>
      <c r="G259" s="414" t="s">
        <v>829</v>
      </c>
      <c r="H259">
        <f t="shared" si="7"/>
        <v>87</v>
      </c>
      <c r="I259" s="414" t="s">
        <v>1078</v>
      </c>
      <c r="J259">
        <v>1</v>
      </c>
      <c r="K259" s="414" t="s">
        <v>1154</v>
      </c>
    </row>
    <row r="260" spans="1:11" ht="13.5">
      <c r="A260" s="523" t="s">
        <v>1152</v>
      </c>
      <c r="B260" s="414" t="s">
        <v>829</v>
      </c>
      <c r="C260">
        <f t="shared" si="6"/>
        <v>87</v>
      </c>
      <c r="D260" s="414" t="s">
        <v>563</v>
      </c>
      <c r="E260">
        <v>2</v>
      </c>
      <c r="F260" s="411" t="s">
        <v>1153</v>
      </c>
      <c r="G260" s="414" t="s">
        <v>829</v>
      </c>
      <c r="H260">
        <f t="shared" si="7"/>
        <v>87</v>
      </c>
      <c r="I260" s="414" t="s">
        <v>1078</v>
      </c>
      <c r="J260">
        <v>2</v>
      </c>
      <c r="K260" s="414" t="s">
        <v>1154</v>
      </c>
    </row>
    <row r="261" spans="1:11" ht="13.5">
      <c r="A261" s="523" t="s">
        <v>1152</v>
      </c>
      <c r="B261" s="414" t="s">
        <v>829</v>
      </c>
      <c r="C261">
        <f t="shared" ref="C261:C324" si="8">C258+1</f>
        <v>87</v>
      </c>
      <c r="D261" s="414" t="s">
        <v>563</v>
      </c>
      <c r="E261">
        <v>3</v>
      </c>
      <c r="F261" s="411" t="s">
        <v>1153</v>
      </c>
      <c r="G261" s="414" t="s">
        <v>829</v>
      </c>
      <c r="H261">
        <f t="shared" ref="H261:H324" si="9">H258+1</f>
        <v>87</v>
      </c>
      <c r="I261" s="414" t="s">
        <v>1078</v>
      </c>
      <c r="J261">
        <v>3</v>
      </c>
      <c r="K261" s="414" t="s">
        <v>1154</v>
      </c>
    </row>
    <row r="262" spans="1:11" ht="13.5">
      <c r="A262" s="523" t="s">
        <v>1152</v>
      </c>
      <c r="B262" s="414" t="s">
        <v>829</v>
      </c>
      <c r="C262">
        <f t="shared" si="8"/>
        <v>88</v>
      </c>
      <c r="D262" s="414" t="s">
        <v>563</v>
      </c>
      <c r="E262">
        <v>1</v>
      </c>
      <c r="F262" s="411" t="s">
        <v>1153</v>
      </c>
      <c r="G262" s="414" t="s">
        <v>829</v>
      </c>
      <c r="H262">
        <f t="shared" si="9"/>
        <v>88</v>
      </c>
      <c r="I262" s="414" t="s">
        <v>1078</v>
      </c>
      <c r="J262">
        <v>1</v>
      </c>
      <c r="K262" s="414" t="s">
        <v>1154</v>
      </c>
    </row>
    <row r="263" spans="1:11" ht="13.5">
      <c r="A263" s="523" t="s">
        <v>1152</v>
      </c>
      <c r="B263" s="414" t="s">
        <v>829</v>
      </c>
      <c r="C263">
        <f t="shared" si="8"/>
        <v>88</v>
      </c>
      <c r="D263" s="414" t="s">
        <v>563</v>
      </c>
      <c r="E263">
        <v>2</v>
      </c>
      <c r="F263" s="411" t="s">
        <v>1153</v>
      </c>
      <c r="G263" s="414" t="s">
        <v>829</v>
      </c>
      <c r="H263">
        <f t="shared" si="9"/>
        <v>88</v>
      </c>
      <c r="I263" s="414" t="s">
        <v>1078</v>
      </c>
      <c r="J263">
        <v>2</v>
      </c>
      <c r="K263" s="414" t="s">
        <v>1154</v>
      </c>
    </row>
    <row r="264" spans="1:11" ht="13.5">
      <c r="A264" s="523" t="s">
        <v>1152</v>
      </c>
      <c r="B264" s="414" t="s">
        <v>829</v>
      </c>
      <c r="C264">
        <f t="shared" si="8"/>
        <v>88</v>
      </c>
      <c r="D264" s="414" t="s">
        <v>563</v>
      </c>
      <c r="E264">
        <v>3</v>
      </c>
      <c r="F264" s="411" t="s">
        <v>1153</v>
      </c>
      <c r="G264" s="414" t="s">
        <v>829</v>
      </c>
      <c r="H264">
        <f t="shared" si="9"/>
        <v>88</v>
      </c>
      <c r="I264" s="414" t="s">
        <v>1078</v>
      </c>
      <c r="J264">
        <v>3</v>
      </c>
      <c r="K264" s="414" t="s">
        <v>1154</v>
      </c>
    </row>
    <row r="265" spans="1:11" ht="13.5">
      <c r="A265" s="523" t="s">
        <v>1152</v>
      </c>
      <c r="B265" s="414" t="s">
        <v>829</v>
      </c>
      <c r="C265">
        <f t="shared" si="8"/>
        <v>89</v>
      </c>
      <c r="D265" s="414" t="s">
        <v>563</v>
      </c>
      <c r="E265">
        <v>1</v>
      </c>
      <c r="F265" s="411" t="s">
        <v>1153</v>
      </c>
      <c r="G265" s="414" t="s">
        <v>829</v>
      </c>
      <c r="H265">
        <f t="shared" si="9"/>
        <v>89</v>
      </c>
      <c r="I265" s="414" t="s">
        <v>1078</v>
      </c>
      <c r="J265">
        <v>1</v>
      </c>
      <c r="K265" s="414" t="s">
        <v>1154</v>
      </c>
    </row>
    <row r="266" spans="1:11" ht="13.5">
      <c r="A266" s="523" t="s">
        <v>1152</v>
      </c>
      <c r="B266" s="414" t="s">
        <v>829</v>
      </c>
      <c r="C266">
        <f t="shared" si="8"/>
        <v>89</v>
      </c>
      <c r="D266" s="414" t="s">
        <v>563</v>
      </c>
      <c r="E266">
        <v>2</v>
      </c>
      <c r="F266" s="411" t="s">
        <v>1153</v>
      </c>
      <c r="G266" s="414" t="s">
        <v>829</v>
      </c>
      <c r="H266">
        <f t="shared" si="9"/>
        <v>89</v>
      </c>
      <c r="I266" s="414" t="s">
        <v>1078</v>
      </c>
      <c r="J266">
        <v>2</v>
      </c>
      <c r="K266" s="414" t="s">
        <v>1154</v>
      </c>
    </row>
    <row r="267" spans="1:11" ht="13.5">
      <c r="A267" s="523" t="s">
        <v>1152</v>
      </c>
      <c r="B267" s="414" t="s">
        <v>829</v>
      </c>
      <c r="C267">
        <f t="shared" si="8"/>
        <v>89</v>
      </c>
      <c r="D267" s="414" t="s">
        <v>563</v>
      </c>
      <c r="E267">
        <v>3</v>
      </c>
      <c r="F267" s="411" t="s">
        <v>1153</v>
      </c>
      <c r="G267" s="414" t="s">
        <v>829</v>
      </c>
      <c r="H267">
        <f t="shared" si="9"/>
        <v>89</v>
      </c>
      <c r="I267" s="414" t="s">
        <v>1078</v>
      </c>
      <c r="J267">
        <v>3</v>
      </c>
      <c r="K267" s="414" t="s">
        <v>1154</v>
      </c>
    </row>
    <row r="268" spans="1:11" ht="13.5">
      <c r="A268" s="523" t="s">
        <v>1152</v>
      </c>
      <c r="B268" s="414" t="s">
        <v>829</v>
      </c>
      <c r="C268">
        <f t="shared" si="8"/>
        <v>90</v>
      </c>
      <c r="D268" s="414" t="s">
        <v>563</v>
      </c>
      <c r="E268">
        <v>1</v>
      </c>
      <c r="F268" s="411" t="s">
        <v>1153</v>
      </c>
      <c r="G268" s="414" t="s">
        <v>829</v>
      </c>
      <c r="H268">
        <f t="shared" si="9"/>
        <v>90</v>
      </c>
      <c r="I268" s="414" t="s">
        <v>1078</v>
      </c>
      <c r="J268">
        <v>1</v>
      </c>
      <c r="K268" s="414" t="s">
        <v>1154</v>
      </c>
    </row>
    <row r="269" spans="1:11" ht="13.5">
      <c r="A269" s="523" t="s">
        <v>1152</v>
      </c>
      <c r="B269" s="414" t="s">
        <v>829</v>
      </c>
      <c r="C269">
        <f t="shared" si="8"/>
        <v>90</v>
      </c>
      <c r="D269" s="414" t="s">
        <v>563</v>
      </c>
      <c r="E269">
        <v>2</v>
      </c>
      <c r="F269" s="411" t="s">
        <v>1153</v>
      </c>
      <c r="G269" s="414" t="s">
        <v>829</v>
      </c>
      <c r="H269">
        <f t="shared" si="9"/>
        <v>90</v>
      </c>
      <c r="I269" s="414" t="s">
        <v>1078</v>
      </c>
      <c r="J269">
        <v>2</v>
      </c>
      <c r="K269" s="414" t="s">
        <v>1154</v>
      </c>
    </row>
    <row r="270" spans="1:11" ht="13.5">
      <c r="A270" s="523" t="s">
        <v>1152</v>
      </c>
      <c r="B270" s="414" t="s">
        <v>829</v>
      </c>
      <c r="C270">
        <f t="shared" si="8"/>
        <v>90</v>
      </c>
      <c r="D270" s="414" t="s">
        <v>563</v>
      </c>
      <c r="E270">
        <v>3</v>
      </c>
      <c r="F270" s="411" t="s">
        <v>1153</v>
      </c>
      <c r="G270" s="414" t="s">
        <v>829</v>
      </c>
      <c r="H270">
        <f t="shared" si="9"/>
        <v>90</v>
      </c>
      <c r="I270" s="414" t="s">
        <v>1078</v>
      </c>
      <c r="J270">
        <v>3</v>
      </c>
      <c r="K270" s="414" t="s">
        <v>1154</v>
      </c>
    </row>
    <row r="271" spans="1:11" ht="13.5">
      <c r="A271" s="523" t="s">
        <v>1152</v>
      </c>
      <c r="B271" s="414" t="s">
        <v>829</v>
      </c>
      <c r="C271">
        <f t="shared" si="8"/>
        <v>91</v>
      </c>
      <c r="D271" s="414" t="s">
        <v>563</v>
      </c>
      <c r="E271">
        <v>1</v>
      </c>
      <c r="F271" s="411" t="s">
        <v>1153</v>
      </c>
      <c r="G271" s="414" t="s">
        <v>829</v>
      </c>
      <c r="H271">
        <f t="shared" si="9"/>
        <v>91</v>
      </c>
      <c r="I271" s="414" t="s">
        <v>1078</v>
      </c>
      <c r="J271">
        <v>1</v>
      </c>
      <c r="K271" s="414" t="s">
        <v>1154</v>
      </c>
    </row>
    <row r="272" spans="1:11" ht="13.5">
      <c r="A272" s="523" t="s">
        <v>1152</v>
      </c>
      <c r="B272" s="414" t="s">
        <v>829</v>
      </c>
      <c r="C272">
        <f t="shared" si="8"/>
        <v>91</v>
      </c>
      <c r="D272" s="414" t="s">
        <v>563</v>
      </c>
      <c r="E272">
        <v>2</v>
      </c>
      <c r="F272" s="411" t="s">
        <v>1153</v>
      </c>
      <c r="G272" s="414" t="s">
        <v>829</v>
      </c>
      <c r="H272">
        <f t="shared" si="9"/>
        <v>91</v>
      </c>
      <c r="I272" s="414" t="s">
        <v>1078</v>
      </c>
      <c r="J272">
        <v>2</v>
      </c>
      <c r="K272" s="414" t="s">
        <v>1154</v>
      </c>
    </row>
    <row r="273" spans="1:11" ht="13.5">
      <c r="A273" s="523" t="s">
        <v>1152</v>
      </c>
      <c r="B273" s="414" t="s">
        <v>829</v>
      </c>
      <c r="C273">
        <f t="shared" si="8"/>
        <v>91</v>
      </c>
      <c r="D273" s="414" t="s">
        <v>563</v>
      </c>
      <c r="E273">
        <v>3</v>
      </c>
      <c r="F273" s="411" t="s">
        <v>1153</v>
      </c>
      <c r="G273" s="414" t="s">
        <v>829</v>
      </c>
      <c r="H273">
        <f t="shared" si="9"/>
        <v>91</v>
      </c>
      <c r="I273" s="414" t="s">
        <v>1078</v>
      </c>
      <c r="J273">
        <v>3</v>
      </c>
      <c r="K273" s="414" t="s">
        <v>1154</v>
      </c>
    </row>
    <row r="274" spans="1:11" ht="13.5">
      <c r="A274" s="523" t="s">
        <v>1152</v>
      </c>
      <c r="B274" s="414" t="s">
        <v>829</v>
      </c>
      <c r="C274">
        <f t="shared" si="8"/>
        <v>92</v>
      </c>
      <c r="D274" s="414" t="s">
        <v>563</v>
      </c>
      <c r="E274">
        <v>1</v>
      </c>
      <c r="F274" s="411" t="s">
        <v>1153</v>
      </c>
      <c r="G274" s="414" t="s">
        <v>829</v>
      </c>
      <c r="H274">
        <f t="shared" si="9"/>
        <v>92</v>
      </c>
      <c r="I274" s="414" t="s">
        <v>1078</v>
      </c>
      <c r="J274">
        <v>1</v>
      </c>
      <c r="K274" s="414" t="s">
        <v>1154</v>
      </c>
    </row>
    <row r="275" spans="1:11" ht="13.5">
      <c r="A275" s="523" t="s">
        <v>1152</v>
      </c>
      <c r="B275" s="414" t="s">
        <v>829</v>
      </c>
      <c r="C275">
        <f t="shared" si="8"/>
        <v>92</v>
      </c>
      <c r="D275" s="414" t="s">
        <v>563</v>
      </c>
      <c r="E275">
        <v>2</v>
      </c>
      <c r="F275" s="411" t="s">
        <v>1153</v>
      </c>
      <c r="G275" s="414" t="s">
        <v>829</v>
      </c>
      <c r="H275">
        <f t="shared" si="9"/>
        <v>92</v>
      </c>
      <c r="I275" s="414" t="s">
        <v>1078</v>
      </c>
      <c r="J275">
        <v>2</v>
      </c>
      <c r="K275" s="414" t="s">
        <v>1154</v>
      </c>
    </row>
    <row r="276" spans="1:11" ht="13.5">
      <c r="A276" s="523" t="s">
        <v>1152</v>
      </c>
      <c r="B276" s="414" t="s">
        <v>829</v>
      </c>
      <c r="C276">
        <f t="shared" si="8"/>
        <v>92</v>
      </c>
      <c r="D276" s="414" t="s">
        <v>563</v>
      </c>
      <c r="E276">
        <v>3</v>
      </c>
      <c r="F276" s="411" t="s">
        <v>1153</v>
      </c>
      <c r="G276" s="414" t="s">
        <v>829</v>
      </c>
      <c r="H276">
        <f t="shared" si="9"/>
        <v>92</v>
      </c>
      <c r="I276" s="414" t="s">
        <v>1078</v>
      </c>
      <c r="J276">
        <v>3</v>
      </c>
      <c r="K276" s="414" t="s">
        <v>1154</v>
      </c>
    </row>
    <row r="277" spans="1:11" ht="13.5">
      <c r="A277" s="523" t="s">
        <v>1152</v>
      </c>
      <c r="B277" s="414" t="s">
        <v>829</v>
      </c>
      <c r="C277">
        <f t="shared" si="8"/>
        <v>93</v>
      </c>
      <c r="D277" s="414" t="s">
        <v>563</v>
      </c>
      <c r="E277">
        <v>1</v>
      </c>
      <c r="F277" s="411" t="s">
        <v>1153</v>
      </c>
      <c r="G277" s="414" t="s">
        <v>829</v>
      </c>
      <c r="H277">
        <f t="shared" si="9"/>
        <v>93</v>
      </c>
      <c r="I277" s="414" t="s">
        <v>1078</v>
      </c>
      <c r="J277">
        <v>1</v>
      </c>
      <c r="K277" s="414" t="s">
        <v>1154</v>
      </c>
    </row>
    <row r="278" spans="1:11" ht="13.5">
      <c r="A278" s="523" t="s">
        <v>1152</v>
      </c>
      <c r="B278" s="414" t="s">
        <v>829</v>
      </c>
      <c r="C278">
        <f t="shared" si="8"/>
        <v>93</v>
      </c>
      <c r="D278" s="414" t="s">
        <v>563</v>
      </c>
      <c r="E278">
        <v>2</v>
      </c>
      <c r="F278" s="411" t="s">
        <v>1153</v>
      </c>
      <c r="G278" s="414" t="s">
        <v>829</v>
      </c>
      <c r="H278">
        <f t="shared" si="9"/>
        <v>93</v>
      </c>
      <c r="I278" s="414" t="s">
        <v>1078</v>
      </c>
      <c r="J278">
        <v>2</v>
      </c>
      <c r="K278" s="414" t="s">
        <v>1154</v>
      </c>
    </row>
    <row r="279" spans="1:11" ht="13.5">
      <c r="A279" s="523" t="s">
        <v>1152</v>
      </c>
      <c r="B279" s="414" t="s">
        <v>829</v>
      </c>
      <c r="C279">
        <f t="shared" si="8"/>
        <v>93</v>
      </c>
      <c r="D279" s="414" t="s">
        <v>563</v>
      </c>
      <c r="E279">
        <v>3</v>
      </c>
      <c r="F279" s="411" t="s">
        <v>1153</v>
      </c>
      <c r="G279" s="414" t="s">
        <v>829</v>
      </c>
      <c r="H279">
        <f t="shared" si="9"/>
        <v>93</v>
      </c>
      <c r="I279" s="414" t="s">
        <v>1078</v>
      </c>
      <c r="J279">
        <v>3</v>
      </c>
      <c r="K279" s="414" t="s">
        <v>1154</v>
      </c>
    </row>
    <row r="280" spans="1:11" ht="13.5">
      <c r="A280" s="523" t="s">
        <v>1152</v>
      </c>
      <c r="B280" s="414" t="s">
        <v>829</v>
      </c>
      <c r="C280">
        <f t="shared" si="8"/>
        <v>94</v>
      </c>
      <c r="D280" s="414" t="s">
        <v>563</v>
      </c>
      <c r="E280">
        <v>1</v>
      </c>
      <c r="F280" s="411" t="s">
        <v>1153</v>
      </c>
      <c r="G280" s="414" t="s">
        <v>829</v>
      </c>
      <c r="H280">
        <f t="shared" si="9"/>
        <v>94</v>
      </c>
      <c r="I280" s="414" t="s">
        <v>1078</v>
      </c>
      <c r="J280">
        <v>1</v>
      </c>
      <c r="K280" s="414" t="s">
        <v>1154</v>
      </c>
    </row>
    <row r="281" spans="1:11" ht="13.5">
      <c r="A281" s="523" t="s">
        <v>1152</v>
      </c>
      <c r="B281" s="414" t="s">
        <v>829</v>
      </c>
      <c r="C281">
        <f t="shared" si="8"/>
        <v>94</v>
      </c>
      <c r="D281" s="414" t="s">
        <v>563</v>
      </c>
      <c r="E281">
        <v>2</v>
      </c>
      <c r="F281" s="411" t="s">
        <v>1153</v>
      </c>
      <c r="G281" s="414" t="s">
        <v>829</v>
      </c>
      <c r="H281">
        <f t="shared" si="9"/>
        <v>94</v>
      </c>
      <c r="I281" s="414" t="s">
        <v>1078</v>
      </c>
      <c r="J281">
        <v>2</v>
      </c>
      <c r="K281" s="414" t="s">
        <v>1154</v>
      </c>
    </row>
    <row r="282" spans="1:11" ht="13.5">
      <c r="A282" s="523" t="s">
        <v>1152</v>
      </c>
      <c r="B282" s="414" t="s">
        <v>829</v>
      </c>
      <c r="C282">
        <f t="shared" si="8"/>
        <v>94</v>
      </c>
      <c r="D282" s="414" t="s">
        <v>563</v>
      </c>
      <c r="E282">
        <v>3</v>
      </c>
      <c r="F282" s="411" t="s">
        <v>1153</v>
      </c>
      <c r="G282" s="414" t="s">
        <v>829</v>
      </c>
      <c r="H282">
        <f t="shared" si="9"/>
        <v>94</v>
      </c>
      <c r="I282" s="414" t="s">
        <v>1078</v>
      </c>
      <c r="J282">
        <v>3</v>
      </c>
      <c r="K282" s="414" t="s">
        <v>1154</v>
      </c>
    </row>
    <row r="283" spans="1:11" ht="13.5">
      <c r="A283" s="523" t="s">
        <v>1152</v>
      </c>
      <c r="B283" s="414" t="s">
        <v>829</v>
      </c>
      <c r="C283">
        <f t="shared" si="8"/>
        <v>95</v>
      </c>
      <c r="D283" s="414" t="s">
        <v>563</v>
      </c>
      <c r="E283">
        <v>1</v>
      </c>
      <c r="F283" s="411" t="s">
        <v>1153</v>
      </c>
      <c r="G283" s="414" t="s">
        <v>829</v>
      </c>
      <c r="H283">
        <f t="shared" si="9"/>
        <v>95</v>
      </c>
      <c r="I283" s="414" t="s">
        <v>1078</v>
      </c>
      <c r="J283">
        <v>1</v>
      </c>
      <c r="K283" s="414" t="s">
        <v>1154</v>
      </c>
    </row>
    <row r="284" spans="1:11" ht="13.5">
      <c r="A284" s="523" t="s">
        <v>1152</v>
      </c>
      <c r="B284" s="414" t="s">
        <v>829</v>
      </c>
      <c r="C284">
        <f t="shared" si="8"/>
        <v>95</v>
      </c>
      <c r="D284" s="414" t="s">
        <v>563</v>
      </c>
      <c r="E284">
        <v>2</v>
      </c>
      <c r="F284" s="411" t="s">
        <v>1153</v>
      </c>
      <c r="G284" s="414" t="s">
        <v>829</v>
      </c>
      <c r="H284">
        <f t="shared" si="9"/>
        <v>95</v>
      </c>
      <c r="I284" s="414" t="s">
        <v>1078</v>
      </c>
      <c r="J284">
        <v>2</v>
      </c>
      <c r="K284" s="414" t="s">
        <v>1154</v>
      </c>
    </row>
    <row r="285" spans="1:11" ht="13.5">
      <c r="A285" s="523" t="s">
        <v>1152</v>
      </c>
      <c r="B285" s="414" t="s">
        <v>829</v>
      </c>
      <c r="C285">
        <f t="shared" si="8"/>
        <v>95</v>
      </c>
      <c r="D285" s="414" t="s">
        <v>563</v>
      </c>
      <c r="E285">
        <v>3</v>
      </c>
      <c r="F285" s="411" t="s">
        <v>1153</v>
      </c>
      <c r="G285" s="414" t="s">
        <v>829</v>
      </c>
      <c r="H285">
        <f t="shared" si="9"/>
        <v>95</v>
      </c>
      <c r="I285" s="414" t="s">
        <v>1078</v>
      </c>
      <c r="J285">
        <v>3</v>
      </c>
      <c r="K285" s="414" t="s">
        <v>1154</v>
      </c>
    </row>
    <row r="286" spans="1:11" ht="13.5">
      <c r="A286" s="523" t="s">
        <v>1152</v>
      </c>
      <c r="B286" s="414" t="s">
        <v>829</v>
      </c>
      <c r="C286">
        <f t="shared" si="8"/>
        <v>96</v>
      </c>
      <c r="D286" s="414" t="s">
        <v>563</v>
      </c>
      <c r="E286">
        <v>1</v>
      </c>
      <c r="F286" s="411" t="s">
        <v>1153</v>
      </c>
      <c r="G286" s="414" t="s">
        <v>829</v>
      </c>
      <c r="H286">
        <f t="shared" si="9"/>
        <v>96</v>
      </c>
      <c r="I286" s="414" t="s">
        <v>1078</v>
      </c>
      <c r="J286">
        <v>1</v>
      </c>
      <c r="K286" s="414" t="s">
        <v>1154</v>
      </c>
    </row>
    <row r="287" spans="1:11" ht="13.5">
      <c r="A287" s="523" t="s">
        <v>1152</v>
      </c>
      <c r="B287" s="414" t="s">
        <v>829</v>
      </c>
      <c r="C287">
        <f t="shared" si="8"/>
        <v>96</v>
      </c>
      <c r="D287" s="414" t="s">
        <v>563</v>
      </c>
      <c r="E287">
        <v>2</v>
      </c>
      <c r="F287" s="411" t="s">
        <v>1153</v>
      </c>
      <c r="G287" s="414" t="s">
        <v>829</v>
      </c>
      <c r="H287">
        <f t="shared" si="9"/>
        <v>96</v>
      </c>
      <c r="I287" s="414" t="s">
        <v>1078</v>
      </c>
      <c r="J287">
        <v>2</v>
      </c>
      <c r="K287" s="414" t="s">
        <v>1154</v>
      </c>
    </row>
    <row r="288" spans="1:11" ht="13.5">
      <c r="A288" s="523" t="s">
        <v>1152</v>
      </c>
      <c r="B288" s="414" t="s">
        <v>829</v>
      </c>
      <c r="C288">
        <f t="shared" si="8"/>
        <v>96</v>
      </c>
      <c r="D288" s="414" t="s">
        <v>563</v>
      </c>
      <c r="E288">
        <v>3</v>
      </c>
      <c r="F288" s="411" t="s">
        <v>1153</v>
      </c>
      <c r="G288" s="414" t="s">
        <v>829</v>
      </c>
      <c r="H288">
        <f t="shared" si="9"/>
        <v>96</v>
      </c>
      <c r="I288" s="414" t="s">
        <v>1078</v>
      </c>
      <c r="J288">
        <v>3</v>
      </c>
      <c r="K288" s="414" t="s">
        <v>1154</v>
      </c>
    </row>
    <row r="289" spans="1:11" ht="13.5">
      <c r="A289" s="523" t="s">
        <v>1152</v>
      </c>
      <c r="B289" s="414" t="s">
        <v>829</v>
      </c>
      <c r="C289">
        <f t="shared" si="8"/>
        <v>97</v>
      </c>
      <c r="D289" s="414" t="s">
        <v>563</v>
      </c>
      <c r="E289">
        <v>1</v>
      </c>
      <c r="F289" s="411" t="s">
        <v>1153</v>
      </c>
      <c r="G289" s="414" t="s">
        <v>829</v>
      </c>
      <c r="H289">
        <f t="shared" si="9"/>
        <v>97</v>
      </c>
      <c r="I289" s="414" t="s">
        <v>1078</v>
      </c>
      <c r="J289">
        <v>1</v>
      </c>
      <c r="K289" s="414" t="s">
        <v>1154</v>
      </c>
    </row>
    <row r="290" spans="1:11" ht="13.5">
      <c r="A290" s="523" t="s">
        <v>1152</v>
      </c>
      <c r="B290" s="414" t="s">
        <v>829</v>
      </c>
      <c r="C290">
        <f t="shared" si="8"/>
        <v>97</v>
      </c>
      <c r="D290" s="414" t="s">
        <v>563</v>
      </c>
      <c r="E290">
        <v>2</v>
      </c>
      <c r="F290" s="411" t="s">
        <v>1153</v>
      </c>
      <c r="G290" s="414" t="s">
        <v>829</v>
      </c>
      <c r="H290">
        <f t="shared" si="9"/>
        <v>97</v>
      </c>
      <c r="I290" s="414" t="s">
        <v>1078</v>
      </c>
      <c r="J290">
        <v>2</v>
      </c>
      <c r="K290" s="414" t="s">
        <v>1154</v>
      </c>
    </row>
    <row r="291" spans="1:11" ht="13.5">
      <c r="A291" s="523" t="s">
        <v>1152</v>
      </c>
      <c r="B291" s="414" t="s">
        <v>829</v>
      </c>
      <c r="C291">
        <f t="shared" si="8"/>
        <v>97</v>
      </c>
      <c r="D291" s="414" t="s">
        <v>563</v>
      </c>
      <c r="E291">
        <v>3</v>
      </c>
      <c r="F291" s="411" t="s">
        <v>1153</v>
      </c>
      <c r="G291" s="414" t="s">
        <v>829</v>
      </c>
      <c r="H291">
        <f t="shared" si="9"/>
        <v>97</v>
      </c>
      <c r="I291" s="414" t="s">
        <v>1078</v>
      </c>
      <c r="J291">
        <v>3</v>
      </c>
      <c r="K291" s="414" t="s">
        <v>1154</v>
      </c>
    </row>
    <row r="292" spans="1:11" ht="13.5">
      <c r="A292" s="523" t="s">
        <v>1152</v>
      </c>
      <c r="B292" s="414" t="s">
        <v>829</v>
      </c>
      <c r="C292">
        <f t="shared" si="8"/>
        <v>98</v>
      </c>
      <c r="D292" s="414" t="s">
        <v>563</v>
      </c>
      <c r="E292">
        <v>1</v>
      </c>
      <c r="F292" s="411" t="s">
        <v>1153</v>
      </c>
      <c r="G292" s="414" t="s">
        <v>829</v>
      </c>
      <c r="H292">
        <f t="shared" si="9"/>
        <v>98</v>
      </c>
      <c r="I292" s="414" t="s">
        <v>1078</v>
      </c>
      <c r="J292">
        <v>1</v>
      </c>
      <c r="K292" s="414" t="s">
        <v>1154</v>
      </c>
    </row>
    <row r="293" spans="1:11" ht="13.5">
      <c r="A293" s="523" t="s">
        <v>1152</v>
      </c>
      <c r="B293" s="414" t="s">
        <v>829</v>
      </c>
      <c r="C293">
        <f t="shared" si="8"/>
        <v>98</v>
      </c>
      <c r="D293" s="414" t="s">
        <v>563</v>
      </c>
      <c r="E293">
        <v>2</v>
      </c>
      <c r="F293" s="411" t="s">
        <v>1153</v>
      </c>
      <c r="G293" s="414" t="s">
        <v>829</v>
      </c>
      <c r="H293">
        <f t="shared" si="9"/>
        <v>98</v>
      </c>
      <c r="I293" s="414" t="s">
        <v>1078</v>
      </c>
      <c r="J293">
        <v>2</v>
      </c>
      <c r="K293" s="414" t="s">
        <v>1154</v>
      </c>
    </row>
    <row r="294" spans="1:11" ht="13.5">
      <c r="A294" s="523" t="s">
        <v>1152</v>
      </c>
      <c r="B294" s="414" t="s">
        <v>829</v>
      </c>
      <c r="C294">
        <f t="shared" si="8"/>
        <v>98</v>
      </c>
      <c r="D294" s="414" t="s">
        <v>563</v>
      </c>
      <c r="E294">
        <v>3</v>
      </c>
      <c r="F294" s="411" t="s">
        <v>1153</v>
      </c>
      <c r="G294" s="414" t="s">
        <v>829</v>
      </c>
      <c r="H294">
        <f t="shared" si="9"/>
        <v>98</v>
      </c>
      <c r="I294" s="414" t="s">
        <v>1078</v>
      </c>
      <c r="J294">
        <v>3</v>
      </c>
      <c r="K294" s="414" t="s">
        <v>1154</v>
      </c>
    </row>
    <row r="295" spans="1:11" ht="13.5">
      <c r="A295" s="523" t="s">
        <v>1152</v>
      </c>
      <c r="B295" s="414" t="s">
        <v>829</v>
      </c>
      <c r="C295">
        <f t="shared" si="8"/>
        <v>99</v>
      </c>
      <c r="D295" s="414" t="s">
        <v>563</v>
      </c>
      <c r="E295">
        <v>1</v>
      </c>
      <c r="F295" s="411" t="s">
        <v>1153</v>
      </c>
      <c r="G295" s="414" t="s">
        <v>829</v>
      </c>
      <c r="H295">
        <f t="shared" si="9"/>
        <v>99</v>
      </c>
      <c r="I295" s="414" t="s">
        <v>1078</v>
      </c>
      <c r="J295">
        <v>1</v>
      </c>
      <c r="K295" s="414" t="s">
        <v>1154</v>
      </c>
    </row>
    <row r="296" spans="1:11" ht="13.5">
      <c r="A296" s="523" t="s">
        <v>1152</v>
      </c>
      <c r="B296" s="414" t="s">
        <v>829</v>
      </c>
      <c r="C296">
        <f t="shared" si="8"/>
        <v>99</v>
      </c>
      <c r="D296" s="414" t="s">
        <v>563</v>
      </c>
      <c r="E296">
        <v>2</v>
      </c>
      <c r="F296" s="411" t="s">
        <v>1153</v>
      </c>
      <c r="G296" s="414" t="s">
        <v>829</v>
      </c>
      <c r="H296">
        <f t="shared" si="9"/>
        <v>99</v>
      </c>
      <c r="I296" s="414" t="s">
        <v>1078</v>
      </c>
      <c r="J296">
        <v>2</v>
      </c>
      <c r="K296" s="414" t="s">
        <v>1154</v>
      </c>
    </row>
    <row r="297" spans="1:11" ht="13.5">
      <c r="A297" s="523" t="s">
        <v>1152</v>
      </c>
      <c r="B297" s="414" t="s">
        <v>829</v>
      </c>
      <c r="C297">
        <f t="shared" si="8"/>
        <v>99</v>
      </c>
      <c r="D297" s="414" t="s">
        <v>563</v>
      </c>
      <c r="E297">
        <v>3</v>
      </c>
      <c r="F297" s="411" t="s">
        <v>1153</v>
      </c>
      <c r="G297" s="414" t="s">
        <v>829</v>
      </c>
      <c r="H297">
        <f t="shared" si="9"/>
        <v>99</v>
      </c>
      <c r="I297" s="414" t="s">
        <v>1078</v>
      </c>
      <c r="J297">
        <v>3</v>
      </c>
      <c r="K297" s="414" t="s">
        <v>1154</v>
      </c>
    </row>
    <row r="298" spans="1:11" ht="13.5">
      <c r="A298" s="523" t="s">
        <v>1152</v>
      </c>
      <c r="B298" s="414" t="s">
        <v>829</v>
      </c>
      <c r="C298">
        <f t="shared" si="8"/>
        <v>100</v>
      </c>
      <c r="D298" s="414" t="s">
        <v>563</v>
      </c>
      <c r="E298">
        <v>1</v>
      </c>
      <c r="F298" s="411" t="s">
        <v>1153</v>
      </c>
      <c r="G298" s="414" t="s">
        <v>829</v>
      </c>
      <c r="H298">
        <f t="shared" si="9"/>
        <v>100</v>
      </c>
      <c r="I298" s="414" t="s">
        <v>1078</v>
      </c>
      <c r="J298">
        <v>1</v>
      </c>
      <c r="K298" s="414" t="s">
        <v>1154</v>
      </c>
    </row>
    <row r="299" spans="1:11" ht="13.5">
      <c r="A299" s="523" t="s">
        <v>1152</v>
      </c>
      <c r="B299" s="414" t="s">
        <v>829</v>
      </c>
      <c r="C299">
        <f t="shared" si="8"/>
        <v>100</v>
      </c>
      <c r="D299" s="414" t="s">
        <v>563</v>
      </c>
      <c r="E299">
        <v>2</v>
      </c>
      <c r="F299" s="411" t="s">
        <v>1153</v>
      </c>
      <c r="G299" s="414" t="s">
        <v>829</v>
      </c>
      <c r="H299">
        <f t="shared" si="9"/>
        <v>100</v>
      </c>
      <c r="I299" s="414" t="s">
        <v>1078</v>
      </c>
      <c r="J299">
        <v>2</v>
      </c>
      <c r="K299" s="414" t="s">
        <v>1154</v>
      </c>
    </row>
    <row r="300" spans="1:11" ht="13.5">
      <c r="A300" s="523" t="s">
        <v>1152</v>
      </c>
      <c r="B300" s="414" t="s">
        <v>829</v>
      </c>
      <c r="C300">
        <f t="shared" si="8"/>
        <v>100</v>
      </c>
      <c r="D300" s="414" t="s">
        <v>563</v>
      </c>
      <c r="E300">
        <v>3</v>
      </c>
      <c r="F300" s="411" t="s">
        <v>1153</v>
      </c>
      <c r="G300" s="414" t="s">
        <v>829</v>
      </c>
      <c r="H300">
        <f t="shared" si="9"/>
        <v>100</v>
      </c>
      <c r="I300" s="414" t="s">
        <v>1078</v>
      </c>
      <c r="J300">
        <v>3</v>
      </c>
      <c r="K300" s="414" t="s">
        <v>1154</v>
      </c>
    </row>
    <row r="301" spans="1:11" ht="13.5">
      <c r="A301" s="523" t="s">
        <v>1152</v>
      </c>
      <c r="B301" s="414" t="s">
        <v>829</v>
      </c>
      <c r="C301">
        <f t="shared" si="8"/>
        <v>101</v>
      </c>
      <c r="D301" s="414" t="s">
        <v>563</v>
      </c>
      <c r="E301">
        <v>1</v>
      </c>
      <c r="F301" s="411" t="s">
        <v>1153</v>
      </c>
      <c r="G301" s="414" t="s">
        <v>829</v>
      </c>
      <c r="H301">
        <f t="shared" si="9"/>
        <v>101</v>
      </c>
      <c r="I301" s="414" t="s">
        <v>1078</v>
      </c>
      <c r="J301">
        <v>1</v>
      </c>
      <c r="K301" s="414" t="s">
        <v>1154</v>
      </c>
    </row>
    <row r="302" spans="1:11" ht="13.5">
      <c r="A302" s="523" t="s">
        <v>1152</v>
      </c>
      <c r="B302" s="414" t="s">
        <v>829</v>
      </c>
      <c r="C302">
        <f t="shared" si="8"/>
        <v>101</v>
      </c>
      <c r="D302" s="414" t="s">
        <v>563</v>
      </c>
      <c r="E302">
        <v>2</v>
      </c>
      <c r="F302" s="411" t="s">
        <v>1153</v>
      </c>
      <c r="G302" s="414" t="s">
        <v>829</v>
      </c>
      <c r="H302">
        <f t="shared" si="9"/>
        <v>101</v>
      </c>
      <c r="I302" s="414" t="s">
        <v>1078</v>
      </c>
      <c r="J302">
        <v>2</v>
      </c>
      <c r="K302" s="414" t="s">
        <v>1154</v>
      </c>
    </row>
    <row r="303" spans="1:11" ht="13.5">
      <c r="A303" s="523" t="s">
        <v>1152</v>
      </c>
      <c r="B303" s="414" t="s">
        <v>829</v>
      </c>
      <c r="C303">
        <f t="shared" si="8"/>
        <v>101</v>
      </c>
      <c r="D303" s="414" t="s">
        <v>563</v>
      </c>
      <c r="E303">
        <v>3</v>
      </c>
      <c r="F303" s="411" t="s">
        <v>1153</v>
      </c>
      <c r="G303" s="414" t="s">
        <v>829</v>
      </c>
      <c r="H303">
        <f t="shared" si="9"/>
        <v>101</v>
      </c>
      <c r="I303" s="414" t="s">
        <v>1078</v>
      </c>
      <c r="J303">
        <v>3</v>
      </c>
      <c r="K303" s="414" t="s">
        <v>1154</v>
      </c>
    </row>
    <row r="304" spans="1:11" ht="13.5">
      <c r="A304" s="523" t="s">
        <v>1152</v>
      </c>
      <c r="B304" s="414" t="s">
        <v>829</v>
      </c>
      <c r="C304">
        <f t="shared" si="8"/>
        <v>102</v>
      </c>
      <c r="D304" s="414" t="s">
        <v>563</v>
      </c>
      <c r="E304">
        <v>1</v>
      </c>
      <c r="F304" s="411" t="s">
        <v>1153</v>
      </c>
      <c r="G304" s="414" t="s">
        <v>829</v>
      </c>
      <c r="H304">
        <f t="shared" si="9"/>
        <v>102</v>
      </c>
      <c r="I304" s="414" t="s">
        <v>1078</v>
      </c>
      <c r="J304">
        <v>1</v>
      </c>
      <c r="K304" s="414" t="s">
        <v>1154</v>
      </c>
    </row>
    <row r="305" spans="1:11" ht="13.5">
      <c r="A305" s="523" t="s">
        <v>1152</v>
      </c>
      <c r="B305" s="414" t="s">
        <v>829</v>
      </c>
      <c r="C305">
        <f t="shared" si="8"/>
        <v>102</v>
      </c>
      <c r="D305" s="414" t="s">
        <v>563</v>
      </c>
      <c r="E305">
        <v>2</v>
      </c>
      <c r="F305" s="411" t="s">
        <v>1153</v>
      </c>
      <c r="G305" s="414" t="s">
        <v>829</v>
      </c>
      <c r="H305">
        <f t="shared" si="9"/>
        <v>102</v>
      </c>
      <c r="I305" s="414" t="s">
        <v>1078</v>
      </c>
      <c r="J305">
        <v>2</v>
      </c>
      <c r="K305" s="414" t="s">
        <v>1154</v>
      </c>
    </row>
    <row r="306" spans="1:11" ht="13.5">
      <c r="A306" s="523" t="s">
        <v>1152</v>
      </c>
      <c r="B306" s="414" t="s">
        <v>829</v>
      </c>
      <c r="C306">
        <f t="shared" si="8"/>
        <v>102</v>
      </c>
      <c r="D306" s="414" t="s">
        <v>563</v>
      </c>
      <c r="E306">
        <v>3</v>
      </c>
      <c r="F306" s="411" t="s">
        <v>1153</v>
      </c>
      <c r="G306" s="414" t="s">
        <v>829</v>
      </c>
      <c r="H306">
        <f t="shared" si="9"/>
        <v>102</v>
      </c>
      <c r="I306" s="414" t="s">
        <v>1078</v>
      </c>
      <c r="J306">
        <v>3</v>
      </c>
      <c r="K306" s="414" t="s">
        <v>1154</v>
      </c>
    </row>
    <row r="307" spans="1:11" ht="13.5">
      <c r="A307" s="523" t="s">
        <v>1152</v>
      </c>
      <c r="B307" s="414" t="s">
        <v>829</v>
      </c>
      <c r="C307">
        <f t="shared" si="8"/>
        <v>103</v>
      </c>
      <c r="D307" s="414" t="s">
        <v>563</v>
      </c>
      <c r="E307">
        <v>1</v>
      </c>
      <c r="F307" s="411" t="s">
        <v>1153</v>
      </c>
      <c r="G307" s="414" t="s">
        <v>829</v>
      </c>
      <c r="H307">
        <f t="shared" si="9"/>
        <v>103</v>
      </c>
      <c r="I307" s="414" t="s">
        <v>1078</v>
      </c>
      <c r="J307">
        <v>1</v>
      </c>
      <c r="K307" s="414" t="s">
        <v>1154</v>
      </c>
    </row>
    <row r="308" spans="1:11" ht="13.5">
      <c r="A308" s="523" t="s">
        <v>1152</v>
      </c>
      <c r="B308" s="414" t="s">
        <v>829</v>
      </c>
      <c r="C308">
        <f t="shared" si="8"/>
        <v>103</v>
      </c>
      <c r="D308" s="414" t="s">
        <v>563</v>
      </c>
      <c r="E308">
        <v>2</v>
      </c>
      <c r="F308" s="411" t="s">
        <v>1153</v>
      </c>
      <c r="G308" s="414" t="s">
        <v>829</v>
      </c>
      <c r="H308">
        <f t="shared" si="9"/>
        <v>103</v>
      </c>
      <c r="I308" s="414" t="s">
        <v>1078</v>
      </c>
      <c r="J308">
        <v>2</v>
      </c>
      <c r="K308" s="414" t="s">
        <v>1154</v>
      </c>
    </row>
    <row r="309" spans="1:11" ht="13.5">
      <c r="A309" s="523" t="s">
        <v>1152</v>
      </c>
      <c r="B309" s="414" t="s">
        <v>829</v>
      </c>
      <c r="C309">
        <f t="shared" si="8"/>
        <v>103</v>
      </c>
      <c r="D309" s="414" t="s">
        <v>563</v>
      </c>
      <c r="E309">
        <v>3</v>
      </c>
      <c r="F309" s="411" t="s">
        <v>1153</v>
      </c>
      <c r="G309" s="414" t="s">
        <v>829</v>
      </c>
      <c r="H309">
        <f t="shared" si="9"/>
        <v>103</v>
      </c>
      <c r="I309" s="414" t="s">
        <v>1078</v>
      </c>
      <c r="J309">
        <v>3</v>
      </c>
      <c r="K309" s="414" t="s">
        <v>1154</v>
      </c>
    </row>
    <row r="310" spans="1:11" ht="13.5">
      <c r="A310" s="523" t="s">
        <v>1152</v>
      </c>
      <c r="B310" s="414" t="s">
        <v>829</v>
      </c>
      <c r="C310">
        <f t="shared" si="8"/>
        <v>104</v>
      </c>
      <c r="D310" s="414" t="s">
        <v>563</v>
      </c>
      <c r="E310">
        <v>1</v>
      </c>
      <c r="F310" s="411" t="s">
        <v>1153</v>
      </c>
      <c r="G310" s="414" t="s">
        <v>829</v>
      </c>
      <c r="H310">
        <f t="shared" si="9"/>
        <v>104</v>
      </c>
      <c r="I310" s="414" t="s">
        <v>1078</v>
      </c>
      <c r="J310">
        <v>1</v>
      </c>
      <c r="K310" s="414" t="s">
        <v>1154</v>
      </c>
    </row>
    <row r="311" spans="1:11" ht="13.5">
      <c r="A311" s="523" t="s">
        <v>1152</v>
      </c>
      <c r="B311" s="414" t="s">
        <v>829</v>
      </c>
      <c r="C311">
        <f t="shared" si="8"/>
        <v>104</v>
      </c>
      <c r="D311" s="414" t="s">
        <v>563</v>
      </c>
      <c r="E311">
        <v>2</v>
      </c>
      <c r="F311" s="411" t="s">
        <v>1153</v>
      </c>
      <c r="G311" s="414" t="s">
        <v>829</v>
      </c>
      <c r="H311">
        <f t="shared" si="9"/>
        <v>104</v>
      </c>
      <c r="I311" s="414" t="s">
        <v>1078</v>
      </c>
      <c r="J311">
        <v>2</v>
      </c>
      <c r="K311" s="414" t="s">
        <v>1154</v>
      </c>
    </row>
    <row r="312" spans="1:11" ht="13.5">
      <c r="A312" s="523" t="s">
        <v>1152</v>
      </c>
      <c r="B312" s="414" t="s">
        <v>829</v>
      </c>
      <c r="C312">
        <f t="shared" si="8"/>
        <v>104</v>
      </c>
      <c r="D312" s="414" t="s">
        <v>563</v>
      </c>
      <c r="E312">
        <v>3</v>
      </c>
      <c r="F312" s="411" t="s">
        <v>1153</v>
      </c>
      <c r="G312" s="414" t="s">
        <v>829</v>
      </c>
      <c r="H312">
        <f t="shared" si="9"/>
        <v>104</v>
      </c>
      <c r="I312" s="414" t="s">
        <v>1078</v>
      </c>
      <c r="J312">
        <v>3</v>
      </c>
      <c r="K312" s="414" t="s">
        <v>1154</v>
      </c>
    </row>
    <row r="313" spans="1:11" ht="13.5">
      <c r="A313" s="523" t="s">
        <v>1152</v>
      </c>
      <c r="B313" s="414" t="s">
        <v>829</v>
      </c>
      <c r="C313">
        <f t="shared" si="8"/>
        <v>105</v>
      </c>
      <c r="D313" s="414" t="s">
        <v>563</v>
      </c>
      <c r="E313">
        <v>1</v>
      </c>
      <c r="F313" s="411" t="s">
        <v>1153</v>
      </c>
      <c r="G313" s="414" t="s">
        <v>829</v>
      </c>
      <c r="H313">
        <f t="shared" si="9"/>
        <v>105</v>
      </c>
      <c r="I313" s="414" t="s">
        <v>1078</v>
      </c>
      <c r="J313">
        <v>1</v>
      </c>
      <c r="K313" s="414" t="s">
        <v>1154</v>
      </c>
    </row>
    <row r="314" spans="1:11" ht="13.5">
      <c r="A314" s="523" t="s">
        <v>1152</v>
      </c>
      <c r="B314" s="414" t="s">
        <v>829</v>
      </c>
      <c r="C314">
        <f t="shared" si="8"/>
        <v>105</v>
      </c>
      <c r="D314" s="414" t="s">
        <v>563</v>
      </c>
      <c r="E314">
        <v>2</v>
      </c>
      <c r="F314" s="411" t="s">
        <v>1153</v>
      </c>
      <c r="G314" s="414" t="s">
        <v>829</v>
      </c>
      <c r="H314">
        <f t="shared" si="9"/>
        <v>105</v>
      </c>
      <c r="I314" s="414" t="s">
        <v>1078</v>
      </c>
      <c r="J314">
        <v>2</v>
      </c>
      <c r="K314" s="414" t="s">
        <v>1154</v>
      </c>
    </row>
    <row r="315" spans="1:11" ht="13.5">
      <c r="A315" s="523" t="s">
        <v>1152</v>
      </c>
      <c r="B315" s="414" t="s">
        <v>829</v>
      </c>
      <c r="C315">
        <f t="shared" si="8"/>
        <v>105</v>
      </c>
      <c r="D315" s="414" t="s">
        <v>563</v>
      </c>
      <c r="E315">
        <v>3</v>
      </c>
      <c r="F315" s="411" t="s">
        <v>1153</v>
      </c>
      <c r="G315" s="414" t="s">
        <v>829</v>
      </c>
      <c r="H315">
        <f t="shared" si="9"/>
        <v>105</v>
      </c>
      <c r="I315" s="414" t="s">
        <v>1078</v>
      </c>
      <c r="J315">
        <v>3</v>
      </c>
      <c r="K315" s="414" t="s">
        <v>1154</v>
      </c>
    </row>
    <row r="316" spans="1:11" ht="13.5">
      <c r="A316" s="523" t="s">
        <v>1152</v>
      </c>
      <c r="B316" s="414" t="s">
        <v>829</v>
      </c>
      <c r="C316">
        <f t="shared" si="8"/>
        <v>106</v>
      </c>
      <c r="D316" s="414" t="s">
        <v>563</v>
      </c>
      <c r="E316">
        <v>1</v>
      </c>
      <c r="F316" s="411" t="s">
        <v>1153</v>
      </c>
      <c r="G316" s="414" t="s">
        <v>829</v>
      </c>
      <c r="H316">
        <f t="shared" si="9"/>
        <v>106</v>
      </c>
      <c r="I316" s="414" t="s">
        <v>1078</v>
      </c>
      <c r="J316">
        <v>1</v>
      </c>
      <c r="K316" s="414" t="s">
        <v>1154</v>
      </c>
    </row>
    <row r="317" spans="1:11" ht="13.5">
      <c r="A317" s="523" t="s">
        <v>1152</v>
      </c>
      <c r="B317" s="414" t="s">
        <v>829</v>
      </c>
      <c r="C317">
        <f t="shared" si="8"/>
        <v>106</v>
      </c>
      <c r="D317" s="414" t="s">
        <v>563</v>
      </c>
      <c r="E317">
        <v>2</v>
      </c>
      <c r="F317" s="411" t="s">
        <v>1153</v>
      </c>
      <c r="G317" s="414" t="s">
        <v>829</v>
      </c>
      <c r="H317">
        <f t="shared" si="9"/>
        <v>106</v>
      </c>
      <c r="I317" s="414" t="s">
        <v>1078</v>
      </c>
      <c r="J317">
        <v>2</v>
      </c>
      <c r="K317" s="414" t="s">
        <v>1154</v>
      </c>
    </row>
    <row r="318" spans="1:11" ht="13.5">
      <c r="A318" s="523" t="s">
        <v>1152</v>
      </c>
      <c r="B318" s="414" t="s">
        <v>829</v>
      </c>
      <c r="C318">
        <f t="shared" si="8"/>
        <v>106</v>
      </c>
      <c r="D318" s="414" t="s">
        <v>563</v>
      </c>
      <c r="E318">
        <v>3</v>
      </c>
      <c r="F318" s="411" t="s">
        <v>1153</v>
      </c>
      <c r="G318" s="414" t="s">
        <v>829</v>
      </c>
      <c r="H318">
        <f t="shared" si="9"/>
        <v>106</v>
      </c>
      <c r="I318" s="414" t="s">
        <v>1078</v>
      </c>
      <c r="J318">
        <v>3</v>
      </c>
      <c r="K318" s="414" t="s">
        <v>1154</v>
      </c>
    </row>
    <row r="319" spans="1:11" ht="13.5">
      <c r="A319" s="523" t="s">
        <v>1152</v>
      </c>
      <c r="B319" s="414" t="s">
        <v>829</v>
      </c>
      <c r="C319">
        <f t="shared" si="8"/>
        <v>107</v>
      </c>
      <c r="D319" s="414" t="s">
        <v>563</v>
      </c>
      <c r="E319">
        <v>1</v>
      </c>
      <c r="F319" s="411" t="s">
        <v>1153</v>
      </c>
      <c r="G319" s="414" t="s">
        <v>829</v>
      </c>
      <c r="H319">
        <f t="shared" si="9"/>
        <v>107</v>
      </c>
      <c r="I319" s="414" t="s">
        <v>1078</v>
      </c>
      <c r="J319">
        <v>1</v>
      </c>
      <c r="K319" s="414" t="s">
        <v>1154</v>
      </c>
    </row>
    <row r="320" spans="1:11" ht="13.5">
      <c r="A320" s="523" t="s">
        <v>1152</v>
      </c>
      <c r="B320" s="414" t="s">
        <v>829</v>
      </c>
      <c r="C320">
        <f t="shared" si="8"/>
        <v>107</v>
      </c>
      <c r="D320" s="414" t="s">
        <v>563</v>
      </c>
      <c r="E320">
        <v>2</v>
      </c>
      <c r="F320" s="411" t="s">
        <v>1153</v>
      </c>
      <c r="G320" s="414" t="s">
        <v>829</v>
      </c>
      <c r="H320">
        <f t="shared" si="9"/>
        <v>107</v>
      </c>
      <c r="I320" s="414" t="s">
        <v>1078</v>
      </c>
      <c r="J320">
        <v>2</v>
      </c>
      <c r="K320" s="414" t="s">
        <v>1154</v>
      </c>
    </row>
    <row r="321" spans="1:11" ht="13.5">
      <c r="A321" s="523" t="s">
        <v>1152</v>
      </c>
      <c r="B321" s="414" t="s">
        <v>829</v>
      </c>
      <c r="C321">
        <f t="shared" si="8"/>
        <v>107</v>
      </c>
      <c r="D321" s="414" t="s">
        <v>563</v>
      </c>
      <c r="E321">
        <v>3</v>
      </c>
      <c r="F321" s="411" t="s">
        <v>1153</v>
      </c>
      <c r="G321" s="414" t="s">
        <v>829</v>
      </c>
      <c r="H321">
        <f t="shared" si="9"/>
        <v>107</v>
      </c>
      <c r="I321" s="414" t="s">
        <v>1078</v>
      </c>
      <c r="J321">
        <v>3</v>
      </c>
      <c r="K321" s="414" t="s">
        <v>1154</v>
      </c>
    </row>
    <row r="322" spans="1:11" ht="13.5">
      <c r="A322" s="523" t="s">
        <v>1152</v>
      </c>
      <c r="B322" s="414" t="s">
        <v>829</v>
      </c>
      <c r="C322">
        <f t="shared" si="8"/>
        <v>108</v>
      </c>
      <c r="D322" s="414" t="s">
        <v>563</v>
      </c>
      <c r="E322">
        <v>1</v>
      </c>
      <c r="F322" s="411" t="s">
        <v>1153</v>
      </c>
      <c r="G322" s="414" t="s">
        <v>829</v>
      </c>
      <c r="H322">
        <f t="shared" si="9"/>
        <v>108</v>
      </c>
      <c r="I322" s="414" t="s">
        <v>1078</v>
      </c>
      <c r="J322">
        <v>1</v>
      </c>
      <c r="K322" s="414" t="s">
        <v>1154</v>
      </c>
    </row>
    <row r="323" spans="1:11" ht="13.5">
      <c r="A323" s="523" t="s">
        <v>1152</v>
      </c>
      <c r="B323" s="414" t="s">
        <v>829</v>
      </c>
      <c r="C323">
        <f t="shared" si="8"/>
        <v>108</v>
      </c>
      <c r="D323" s="414" t="s">
        <v>563</v>
      </c>
      <c r="E323">
        <v>2</v>
      </c>
      <c r="F323" s="411" t="s">
        <v>1153</v>
      </c>
      <c r="G323" s="414" t="s">
        <v>829</v>
      </c>
      <c r="H323">
        <f t="shared" si="9"/>
        <v>108</v>
      </c>
      <c r="I323" s="414" t="s">
        <v>1078</v>
      </c>
      <c r="J323">
        <v>2</v>
      </c>
      <c r="K323" s="414" t="s">
        <v>1154</v>
      </c>
    </row>
    <row r="324" spans="1:11" ht="13.5">
      <c r="A324" s="523" t="s">
        <v>1152</v>
      </c>
      <c r="B324" s="414" t="s">
        <v>829</v>
      </c>
      <c r="C324">
        <f t="shared" si="8"/>
        <v>108</v>
      </c>
      <c r="D324" s="414" t="s">
        <v>563</v>
      </c>
      <c r="E324">
        <v>3</v>
      </c>
      <c r="F324" s="411" t="s">
        <v>1153</v>
      </c>
      <c r="G324" s="414" t="s">
        <v>829</v>
      </c>
      <c r="H324">
        <f t="shared" si="9"/>
        <v>108</v>
      </c>
      <c r="I324" s="414" t="s">
        <v>1078</v>
      </c>
      <c r="J324">
        <v>3</v>
      </c>
      <c r="K324" s="414" t="s">
        <v>1154</v>
      </c>
    </row>
    <row r="325" spans="1:11" ht="13.5">
      <c r="A325" s="523" t="s">
        <v>1152</v>
      </c>
      <c r="B325" s="414" t="s">
        <v>829</v>
      </c>
      <c r="C325">
        <f t="shared" ref="C325:C388" si="10">C322+1</f>
        <v>109</v>
      </c>
      <c r="D325" s="414" t="s">
        <v>563</v>
      </c>
      <c r="E325">
        <v>1</v>
      </c>
      <c r="F325" s="411" t="s">
        <v>1153</v>
      </c>
      <c r="G325" s="414" t="s">
        <v>829</v>
      </c>
      <c r="H325">
        <f t="shared" ref="H325:H388" si="11">H322+1</f>
        <v>109</v>
      </c>
      <c r="I325" s="414" t="s">
        <v>1078</v>
      </c>
      <c r="J325">
        <v>1</v>
      </c>
      <c r="K325" s="414" t="s">
        <v>1154</v>
      </c>
    </row>
    <row r="326" spans="1:11" ht="13.5">
      <c r="A326" s="523" t="s">
        <v>1152</v>
      </c>
      <c r="B326" s="414" t="s">
        <v>829</v>
      </c>
      <c r="C326">
        <f t="shared" si="10"/>
        <v>109</v>
      </c>
      <c r="D326" s="414" t="s">
        <v>563</v>
      </c>
      <c r="E326">
        <v>2</v>
      </c>
      <c r="F326" s="411" t="s">
        <v>1153</v>
      </c>
      <c r="G326" s="414" t="s">
        <v>829</v>
      </c>
      <c r="H326">
        <f t="shared" si="11"/>
        <v>109</v>
      </c>
      <c r="I326" s="414" t="s">
        <v>1078</v>
      </c>
      <c r="J326">
        <v>2</v>
      </c>
      <c r="K326" s="414" t="s">
        <v>1154</v>
      </c>
    </row>
    <row r="327" spans="1:11" ht="13.5">
      <c r="A327" s="523" t="s">
        <v>1152</v>
      </c>
      <c r="B327" s="414" t="s">
        <v>829</v>
      </c>
      <c r="C327">
        <f t="shared" si="10"/>
        <v>109</v>
      </c>
      <c r="D327" s="414" t="s">
        <v>563</v>
      </c>
      <c r="E327">
        <v>3</v>
      </c>
      <c r="F327" s="411" t="s">
        <v>1153</v>
      </c>
      <c r="G327" s="414" t="s">
        <v>829</v>
      </c>
      <c r="H327">
        <f t="shared" si="11"/>
        <v>109</v>
      </c>
      <c r="I327" s="414" t="s">
        <v>1078</v>
      </c>
      <c r="J327">
        <v>3</v>
      </c>
      <c r="K327" s="414" t="s">
        <v>1154</v>
      </c>
    </row>
    <row r="328" spans="1:11" ht="13.5">
      <c r="A328" s="523" t="s">
        <v>1152</v>
      </c>
      <c r="B328" s="414" t="s">
        <v>829</v>
      </c>
      <c r="C328">
        <f t="shared" si="10"/>
        <v>110</v>
      </c>
      <c r="D328" s="414" t="s">
        <v>563</v>
      </c>
      <c r="E328">
        <v>1</v>
      </c>
      <c r="F328" s="411" t="s">
        <v>1153</v>
      </c>
      <c r="G328" s="414" t="s">
        <v>829</v>
      </c>
      <c r="H328">
        <f t="shared" si="11"/>
        <v>110</v>
      </c>
      <c r="I328" s="414" t="s">
        <v>1078</v>
      </c>
      <c r="J328">
        <v>1</v>
      </c>
      <c r="K328" s="414" t="s">
        <v>1154</v>
      </c>
    </row>
    <row r="329" spans="1:11" ht="13.5">
      <c r="A329" s="523" t="s">
        <v>1152</v>
      </c>
      <c r="B329" s="414" t="s">
        <v>829</v>
      </c>
      <c r="C329">
        <f t="shared" si="10"/>
        <v>110</v>
      </c>
      <c r="D329" s="414" t="s">
        <v>563</v>
      </c>
      <c r="E329">
        <v>2</v>
      </c>
      <c r="F329" s="411" t="s">
        <v>1153</v>
      </c>
      <c r="G329" s="414" t="s">
        <v>829</v>
      </c>
      <c r="H329">
        <f t="shared" si="11"/>
        <v>110</v>
      </c>
      <c r="I329" s="414" t="s">
        <v>1078</v>
      </c>
      <c r="J329">
        <v>2</v>
      </c>
      <c r="K329" s="414" t="s">
        <v>1154</v>
      </c>
    </row>
    <row r="330" spans="1:11" ht="13.5">
      <c r="A330" s="523" t="s">
        <v>1152</v>
      </c>
      <c r="B330" s="414" t="s">
        <v>829</v>
      </c>
      <c r="C330">
        <f t="shared" si="10"/>
        <v>110</v>
      </c>
      <c r="D330" s="414" t="s">
        <v>563</v>
      </c>
      <c r="E330">
        <v>3</v>
      </c>
      <c r="F330" s="411" t="s">
        <v>1153</v>
      </c>
      <c r="G330" s="414" t="s">
        <v>829</v>
      </c>
      <c r="H330">
        <f t="shared" si="11"/>
        <v>110</v>
      </c>
      <c r="I330" s="414" t="s">
        <v>1078</v>
      </c>
      <c r="J330">
        <v>3</v>
      </c>
      <c r="K330" s="414" t="s">
        <v>1154</v>
      </c>
    </row>
    <row r="331" spans="1:11" ht="13.5">
      <c r="A331" s="523" t="s">
        <v>1152</v>
      </c>
      <c r="B331" s="414" t="s">
        <v>829</v>
      </c>
      <c r="C331">
        <f t="shared" si="10"/>
        <v>111</v>
      </c>
      <c r="D331" s="414" t="s">
        <v>563</v>
      </c>
      <c r="E331">
        <v>1</v>
      </c>
      <c r="F331" s="411" t="s">
        <v>1153</v>
      </c>
      <c r="G331" s="414" t="s">
        <v>829</v>
      </c>
      <c r="H331">
        <f t="shared" si="11"/>
        <v>111</v>
      </c>
      <c r="I331" s="414" t="s">
        <v>1078</v>
      </c>
      <c r="J331">
        <v>1</v>
      </c>
      <c r="K331" s="414" t="s">
        <v>1154</v>
      </c>
    </row>
    <row r="332" spans="1:11" ht="13.5">
      <c r="A332" s="523" t="s">
        <v>1152</v>
      </c>
      <c r="B332" s="414" t="s">
        <v>829</v>
      </c>
      <c r="C332">
        <f t="shared" si="10"/>
        <v>111</v>
      </c>
      <c r="D332" s="414" t="s">
        <v>563</v>
      </c>
      <c r="E332">
        <v>2</v>
      </c>
      <c r="F332" s="411" t="s">
        <v>1153</v>
      </c>
      <c r="G332" s="414" t="s">
        <v>829</v>
      </c>
      <c r="H332">
        <f t="shared" si="11"/>
        <v>111</v>
      </c>
      <c r="I332" s="414" t="s">
        <v>1078</v>
      </c>
      <c r="J332">
        <v>2</v>
      </c>
      <c r="K332" s="414" t="s">
        <v>1154</v>
      </c>
    </row>
    <row r="333" spans="1:11" ht="13.5">
      <c r="A333" s="523" t="s">
        <v>1152</v>
      </c>
      <c r="B333" s="414" t="s">
        <v>829</v>
      </c>
      <c r="C333">
        <f t="shared" si="10"/>
        <v>111</v>
      </c>
      <c r="D333" s="414" t="s">
        <v>563</v>
      </c>
      <c r="E333">
        <v>3</v>
      </c>
      <c r="F333" s="411" t="s">
        <v>1153</v>
      </c>
      <c r="G333" s="414" t="s">
        <v>829</v>
      </c>
      <c r="H333">
        <f t="shared" si="11"/>
        <v>111</v>
      </c>
      <c r="I333" s="414" t="s">
        <v>1078</v>
      </c>
      <c r="J333">
        <v>3</v>
      </c>
      <c r="K333" s="414" t="s">
        <v>1154</v>
      </c>
    </row>
    <row r="334" spans="1:11" ht="13.5">
      <c r="A334" s="523" t="s">
        <v>1152</v>
      </c>
      <c r="B334" s="414" t="s">
        <v>829</v>
      </c>
      <c r="C334">
        <f t="shared" si="10"/>
        <v>112</v>
      </c>
      <c r="D334" s="414" t="s">
        <v>563</v>
      </c>
      <c r="E334">
        <v>1</v>
      </c>
      <c r="F334" s="411" t="s">
        <v>1153</v>
      </c>
      <c r="G334" s="414" t="s">
        <v>829</v>
      </c>
      <c r="H334">
        <f t="shared" si="11"/>
        <v>112</v>
      </c>
      <c r="I334" s="414" t="s">
        <v>1078</v>
      </c>
      <c r="J334">
        <v>1</v>
      </c>
      <c r="K334" s="414" t="s">
        <v>1154</v>
      </c>
    </row>
    <row r="335" spans="1:11" ht="13.5">
      <c r="A335" s="523" t="s">
        <v>1152</v>
      </c>
      <c r="B335" s="414" t="s">
        <v>829</v>
      </c>
      <c r="C335">
        <f t="shared" si="10"/>
        <v>112</v>
      </c>
      <c r="D335" s="414" t="s">
        <v>563</v>
      </c>
      <c r="E335">
        <v>2</v>
      </c>
      <c r="F335" s="411" t="s">
        <v>1153</v>
      </c>
      <c r="G335" s="414" t="s">
        <v>829</v>
      </c>
      <c r="H335">
        <f t="shared" si="11"/>
        <v>112</v>
      </c>
      <c r="I335" s="414" t="s">
        <v>1078</v>
      </c>
      <c r="J335">
        <v>2</v>
      </c>
      <c r="K335" s="414" t="s">
        <v>1154</v>
      </c>
    </row>
    <row r="336" spans="1:11" ht="13.5">
      <c r="A336" s="523" t="s">
        <v>1152</v>
      </c>
      <c r="B336" s="414" t="s">
        <v>829</v>
      </c>
      <c r="C336">
        <f t="shared" si="10"/>
        <v>112</v>
      </c>
      <c r="D336" s="414" t="s">
        <v>563</v>
      </c>
      <c r="E336">
        <v>3</v>
      </c>
      <c r="F336" s="411" t="s">
        <v>1153</v>
      </c>
      <c r="G336" s="414" t="s">
        <v>829</v>
      </c>
      <c r="H336">
        <f t="shared" si="11"/>
        <v>112</v>
      </c>
      <c r="I336" s="414" t="s">
        <v>1078</v>
      </c>
      <c r="J336">
        <v>3</v>
      </c>
      <c r="K336" s="414" t="s">
        <v>1154</v>
      </c>
    </row>
    <row r="337" spans="1:11" ht="13.5">
      <c r="A337" s="523" t="s">
        <v>1152</v>
      </c>
      <c r="B337" s="414" t="s">
        <v>829</v>
      </c>
      <c r="C337">
        <f t="shared" si="10"/>
        <v>113</v>
      </c>
      <c r="D337" s="414" t="s">
        <v>563</v>
      </c>
      <c r="E337">
        <v>1</v>
      </c>
      <c r="F337" s="411" t="s">
        <v>1153</v>
      </c>
      <c r="G337" s="414" t="s">
        <v>829</v>
      </c>
      <c r="H337">
        <f t="shared" si="11"/>
        <v>113</v>
      </c>
      <c r="I337" s="414" t="s">
        <v>1078</v>
      </c>
      <c r="J337">
        <v>1</v>
      </c>
      <c r="K337" s="414" t="s">
        <v>1154</v>
      </c>
    </row>
    <row r="338" spans="1:11" ht="13.5">
      <c r="A338" s="523" t="s">
        <v>1152</v>
      </c>
      <c r="B338" s="414" t="s">
        <v>829</v>
      </c>
      <c r="C338">
        <f t="shared" si="10"/>
        <v>113</v>
      </c>
      <c r="D338" s="414" t="s">
        <v>563</v>
      </c>
      <c r="E338">
        <v>2</v>
      </c>
      <c r="F338" s="411" t="s">
        <v>1153</v>
      </c>
      <c r="G338" s="414" t="s">
        <v>829</v>
      </c>
      <c r="H338">
        <f t="shared" si="11"/>
        <v>113</v>
      </c>
      <c r="I338" s="414" t="s">
        <v>1078</v>
      </c>
      <c r="J338">
        <v>2</v>
      </c>
      <c r="K338" s="414" t="s">
        <v>1154</v>
      </c>
    </row>
    <row r="339" spans="1:11" ht="13.5">
      <c r="A339" s="523" t="s">
        <v>1152</v>
      </c>
      <c r="B339" s="414" t="s">
        <v>829</v>
      </c>
      <c r="C339">
        <f t="shared" si="10"/>
        <v>113</v>
      </c>
      <c r="D339" s="414" t="s">
        <v>563</v>
      </c>
      <c r="E339">
        <v>3</v>
      </c>
      <c r="F339" s="411" t="s">
        <v>1153</v>
      </c>
      <c r="G339" s="414" t="s">
        <v>829</v>
      </c>
      <c r="H339">
        <f t="shared" si="11"/>
        <v>113</v>
      </c>
      <c r="I339" s="414" t="s">
        <v>1078</v>
      </c>
      <c r="J339">
        <v>3</v>
      </c>
      <c r="K339" s="414" t="s">
        <v>1154</v>
      </c>
    </row>
    <row r="340" spans="1:11" ht="13.5">
      <c r="A340" s="523" t="s">
        <v>1152</v>
      </c>
      <c r="B340" s="414" t="s">
        <v>829</v>
      </c>
      <c r="C340">
        <f t="shared" si="10"/>
        <v>114</v>
      </c>
      <c r="D340" s="414" t="s">
        <v>563</v>
      </c>
      <c r="E340">
        <v>1</v>
      </c>
      <c r="F340" s="411" t="s">
        <v>1153</v>
      </c>
      <c r="G340" s="414" t="s">
        <v>829</v>
      </c>
      <c r="H340">
        <f t="shared" si="11"/>
        <v>114</v>
      </c>
      <c r="I340" s="414" t="s">
        <v>1078</v>
      </c>
      <c r="J340">
        <v>1</v>
      </c>
      <c r="K340" s="414" t="s">
        <v>1154</v>
      </c>
    </row>
    <row r="341" spans="1:11" ht="13.5">
      <c r="A341" s="523" t="s">
        <v>1152</v>
      </c>
      <c r="B341" s="414" t="s">
        <v>829</v>
      </c>
      <c r="C341">
        <f t="shared" si="10"/>
        <v>114</v>
      </c>
      <c r="D341" s="414" t="s">
        <v>563</v>
      </c>
      <c r="E341">
        <v>2</v>
      </c>
      <c r="F341" s="411" t="s">
        <v>1153</v>
      </c>
      <c r="G341" s="414" t="s">
        <v>829</v>
      </c>
      <c r="H341">
        <f t="shared" si="11"/>
        <v>114</v>
      </c>
      <c r="I341" s="414" t="s">
        <v>1078</v>
      </c>
      <c r="J341">
        <v>2</v>
      </c>
      <c r="K341" s="414" t="s">
        <v>1154</v>
      </c>
    </row>
    <row r="342" spans="1:11" ht="13.5">
      <c r="A342" s="523" t="s">
        <v>1152</v>
      </c>
      <c r="B342" s="414" t="s">
        <v>829</v>
      </c>
      <c r="C342">
        <f t="shared" si="10"/>
        <v>114</v>
      </c>
      <c r="D342" s="414" t="s">
        <v>563</v>
      </c>
      <c r="E342">
        <v>3</v>
      </c>
      <c r="F342" s="411" t="s">
        <v>1153</v>
      </c>
      <c r="G342" s="414" t="s">
        <v>829</v>
      </c>
      <c r="H342">
        <f t="shared" si="11"/>
        <v>114</v>
      </c>
      <c r="I342" s="414" t="s">
        <v>1078</v>
      </c>
      <c r="J342">
        <v>3</v>
      </c>
      <c r="K342" s="414" t="s">
        <v>1154</v>
      </c>
    </row>
    <row r="343" spans="1:11" ht="13.5">
      <c r="A343" s="523" t="s">
        <v>1152</v>
      </c>
      <c r="B343" s="414" t="s">
        <v>829</v>
      </c>
      <c r="C343">
        <f t="shared" si="10"/>
        <v>115</v>
      </c>
      <c r="D343" s="414" t="s">
        <v>563</v>
      </c>
      <c r="E343">
        <v>1</v>
      </c>
      <c r="F343" s="411" t="s">
        <v>1153</v>
      </c>
      <c r="G343" s="414" t="s">
        <v>829</v>
      </c>
      <c r="H343">
        <f t="shared" si="11"/>
        <v>115</v>
      </c>
      <c r="I343" s="414" t="s">
        <v>1078</v>
      </c>
      <c r="J343">
        <v>1</v>
      </c>
      <c r="K343" s="414" t="s">
        <v>1154</v>
      </c>
    </row>
    <row r="344" spans="1:11" ht="13.5">
      <c r="A344" s="523" t="s">
        <v>1152</v>
      </c>
      <c r="B344" s="414" t="s">
        <v>829</v>
      </c>
      <c r="C344">
        <f t="shared" si="10"/>
        <v>115</v>
      </c>
      <c r="D344" s="414" t="s">
        <v>563</v>
      </c>
      <c r="E344">
        <v>2</v>
      </c>
      <c r="F344" s="411" t="s">
        <v>1153</v>
      </c>
      <c r="G344" s="414" t="s">
        <v>829</v>
      </c>
      <c r="H344">
        <f t="shared" si="11"/>
        <v>115</v>
      </c>
      <c r="I344" s="414" t="s">
        <v>1078</v>
      </c>
      <c r="J344">
        <v>2</v>
      </c>
      <c r="K344" s="414" t="s">
        <v>1154</v>
      </c>
    </row>
    <row r="345" spans="1:11" ht="13.5">
      <c r="A345" s="523" t="s">
        <v>1152</v>
      </c>
      <c r="B345" s="414" t="s">
        <v>829</v>
      </c>
      <c r="C345">
        <f t="shared" si="10"/>
        <v>115</v>
      </c>
      <c r="D345" s="414" t="s">
        <v>563</v>
      </c>
      <c r="E345">
        <v>3</v>
      </c>
      <c r="F345" s="411" t="s">
        <v>1153</v>
      </c>
      <c r="G345" s="414" t="s">
        <v>829</v>
      </c>
      <c r="H345">
        <f t="shared" si="11"/>
        <v>115</v>
      </c>
      <c r="I345" s="414" t="s">
        <v>1078</v>
      </c>
      <c r="J345">
        <v>3</v>
      </c>
      <c r="K345" s="414" t="s">
        <v>1154</v>
      </c>
    </row>
    <row r="346" spans="1:11" ht="13.5">
      <c r="A346" s="523" t="s">
        <v>1152</v>
      </c>
      <c r="B346" s="414" t="s">
        <v>829</v>
      </c>
      <c r="C346">
        <f t="shared" si="10"/>
        <v>116</v>
      </c>
      <c r="D346" s="414" t="s">
        <v>563</v>
      </c>
      <c r="E346">
        <v>1</v>
      </c>
      <c r="F346" s="411" t="s">
        <v>1153</v>
      </c>
      <c r="G346" s="414" t="s">
        <v>829</v>
      </c>
      <c r="H346">
        <f t="shared" si="11"/>
        <v>116</v>
      </c>
      <c r="I346" s="414" t="s">
        <v>1078</v>
      </c>
      <c r="J346">
        <v>1</v>
      </c>
      <c r="K346" s="414" t="s">
        <v>1154</v>
      </c>
    </row>
    <row r="347" spans="1:11" ht="13.5">
      <c r="A347" s="523" t="s">
        <v>1152</v>
      </c>
      <c r="B347" s="414" t="s">
        <v>829</v>
      </c>
      <c r="C347">
        <f t="shared" si="10"/>
        <v>116</v>
      </c>
      <c r="D347" s="414" t="s">
        <v>563</v>
      </c>
      <c r="E347">
        <v>2</v>
      </c>
      <c r="F347" s="411" t="s">
        <v>1153</v>
      </c>
      <c r="G347" s="414" t="s">
        <v>829</v>
      </c>
      <c r="H347">
        <f t="shared" si="11"/>
        <v>116</v>
      </c>
      <c r="I347" s="414" t="s">
        <v>1078</v>
      </c>
      <c r="J347">
        <v>2</v>
      </c>
      <c r="K347" s="414" t="s">
        <v>1154</v>
      </c>
    </row>
    <row r="348" spans="1:11" ht="13.5">
      <c r="A348" s="523" t="s">
        <v>1152</v>
      </c>
      <c r="B348" s="414" t="s">
        <v>829</v>
      </c>
      <c r="C348">
        <f t="shared" si="10"/>
        <v>116</v>
      </c>
      <c r="D348" s="414" t="s">
        <v>563</v>
      </c>
      <c r="E348">
        <v>3</v>
      </c>
      <c r="F348" s="411" t="s">
        <v>1153</v>
      </c>
      <c r="G348" s="414" t="s">
        <v>829</v>
      </c>
      <c r="H348">
        <f t="shared" si="11"/>
        <v>116</v>
      </c>
      <c r="I348" s="414" t="s">
        <v>1078</v>
      </c>
      <c r="J348">
        <v>3</v>
      </c>
      <c r="K348" s="414" t="s">
        <v>1154</v>
      </c>
    </row>
    <row r="349" spans="1:11" ht="13.5">
      <c r="A349" s="523" t="s">
        <v>1152</v>
      </c>
      <c r="B349" s="414" t="s">
        <v>829</v>
      </c>
      <c r="C349">
        <f t="shared" si="10"/>
        <v>117</v>
      </c>
      <c r="D349" s="414" t="s">
        <v>563</v>
      </c>
      <c r="E349">
        <v>1</v>
      </c>
      <c r="F349" s="411" t="s">
        <v>1153</v>
      </c>
      <c r="G349" s="414" t="s">
        <v>829</v>
      </c>
      <c r="H349">
        <f t="shared" si="11"/>
        <v>117</v>
      </c>
      <c r="I349" s="414" t="s">
        <v>1078</v>
      </c>
      <c r="J349">
        <v>1</v>
      </c>
      <c r="K349" s="414" t="s">
        <v>1154</v>
      </c>
    </row>
    <row r="350" spans="1:11" ht="13.5">
      <c r="A350" s="523" t="s">
        <v>1152</v>
      </c>
      <c r="B350" s="414" t="s">
        <v>829</v>
      </c>
      <c r="C350">
        <f t="shared" si="10"/>
        <v>117</v>
      </c>
      <c r="D350" s="414" t="s">
        <v>563</v>
      </c>
      <c r="E350">
        <v>2</v>
      </c>
      <c r="F350" s="411" t="s">
        <v>1153</v>
      </c>
      <c r="G350" s="414" t="s">
        <v>829</v>
      </c>
      <c r="H350">
        <f t="shared" si="11"/>
        <v>117</v>
      </c>
      <c r="I350" s="414" t="s">
        <v>1078</v>
      </c>
      <c r="J350">
        <v>2</v>
      </c>
      <c r="K350" s="414" t="s">
        <v>1154</v>
      </c>
    </row>
    <row r="351" spans="1:11" ht="13.5">
      <c r="A351" s="523" t="s">
        <v>1152</v>
      </c>
      <c r="B351" s="414" t="s">
        <v>829</v>
      </c>
      <c r="C351">
        <f t="shared" si="10"/>
        <v>117</v>
      </c>
      <c r="D351" s="414" t="s">
        <v>563</v>
      </c>
      <c r="E351">
        <v>3</v>
      </c>
      <c r="F351" s="411" t="s">
        <v>1153</v>
      </c>
      <c r="G351" s="414" t="s">
        <v>829</v>
      </c>
      <c r="H351">
        <f t="shared" si="11"/>
        <v>117</v>
      </c>
      <c r="I351" s="414" t="s">
        <v>1078</v>
      </c>
      <c r="J351">
        <v>3</v>
      </c>
      <c r="K351" s="414" t="s">
        <v>1154</v>
      </c>
    </row>
    <row r="352" spans="1:11" ht="13.5">
      <c r="A352" s="523" t="s">
        <v>1152</v>
      </c>
      <c r="B352" s="414" t="s">
        <v>829</v>
      </c>
      <c r="C352">
        <f t="shared" si="10"/>
        <v>118</v>
      </c>
      <c r="D352" s="414" t="s">
        <v>563</v>
      </c>
      <c r="E352">
        <v>1</v>
      </c>
      <c r="F352" s="411" t="s">
        <v>1153</v>
      </c>
      <c r="G352" s="414" t="s">
        <v>829</v>
      </c>
      <c r="H352">
        <f t="shared" si="11"/>
        <v>118</v>
      </c>
      <c r="I352" s="414" t="s">
        <v>1078</v>
      </c>
      <c r="J352">
        <v>1</v>
      </c>
      <c r="K352" s="414" t="s">
        <v>1154</v>
      </c>
    </row>
    <row r="353" spans="1:11" ht="13.5">
      <c r="A353" s="523" t="s">
        <v>1152</v>
      </c>
      <c r="B353" s="414" t="s">
        <v>829</v>
      </c>
      <c r="C353">
        <f t="shared" si="10"/>
        <v>118</v>
      </c>
      <c r="D353" s="414" t="s">
        <v>563</v>
      </c>
      <c r="E353">
        <v>2</v>
      </c>
      <c r="F353" s="411" t="s">
        <v>1153</v>
      </c>
      <c r="G353" s="414" t="s">
        <v>829</v>
      </c>
      <c r="H353">
        <f t="shared" si="11"/>
        <v>118</v>
      </c>
      <c r="I353" s="414" t="s">
        <v>1078</v>
      </c>
      <c r="J353">
        <v>2</v>
      </c>
      <c r="K353" s="414" t="s">
        <v>1154</v>
      </c>
    </row>
    <row r="354" spans="1:11" ht="13.5">
      <c r="A354" s="523" t="s">
        <v>1152</v>
      </c>
      <c r="B354" s="414" t="s">
        <v>829</v>
      </c>
      <c r="C354">
        <f t="shared" si="10"/>
        <v>118</v>
      </c>
      <c r="D354" s="414" t="s">
        <v>563</v>
      </c>
      <c r="E354">
        <v>3</v>
      </c>
      <c r="F354" s="411" t="s">
        <v>1153</v>
      </c>
      <c r="G354" s="414" t="s">
        <v>829</v>
      </c>
      <c r="H354">
        <f t="shared" si="11"/>
        <v>118</v>
      </c>
      <c r="I354" s="414" t="s">
        <v>1078</v>
      </c>
      <c r="J354">
        <v>3</v>
      </c>
      <c r="K354" s="414" t="s">
        <v>1154</v>
      </c>
    </row>
    <row r="355" spans="1:11" ht="13.5">
      <c r="A355" s="523" t="s">
        <v>1152</v>
      </c>
      <c r="B355" s="414" t="s">
        <v>829</v>
      </c>
      <c r="C355">
        <f t="shared" si="10"/>
        <v>119</v>
      </c>
      <c r="D355" s="414" t="s">
        <v>563</v>
      </c>
      <c r="E355">
        <v>1</v>
      </c>
      <c r="F355" s="411" t="s">
        <v>1153</v>
      </c>
      <c r="G355" s="414" t="s">
        <v>829</v>
      </c>
      <c r="H355">
        <f t="shared" si="11"/>
        <v>119</v>
      </c>
      <c r="I355" s="414" t="s">
        <v>1078</v>
      </c>
      <c r="J355">
        <v>1</v>
      </c>
      <c r="K355" s="414" t="s">
        <v>1154</v>
      </c>
    </row>
    <row r="356" spans="1:11" ht="13.5">
      <c r="A356" s="523" t="s">
        <v>1152</v>
      </c>
      <c r="B356" s="414" t="s">
        <v>829</v>
      </c>
      <c r="C356">
        <f t="shared" si="10"/>
        <v>119</v>
      </c>
      <c r="D356" s="414" t="s">
        <v>563</v>
      </c>
      <c r="E356">
        <v>2</v>
      </c>
      <c r="F356" s="411" t="s">
        <v>1153</v>
      </c>
      <c r="G356" s="414" t="s">
        <v>829</v>
      </c>
      <c r="H356">
        <f t="shared" si="11"/>
        <v>119</v>
      </c>
      <c r="I356" s="414" t="s">
        <v>1078</v>
      </c>
      <c r="J356">
        <v>2</v>
      </c>
      <c r="K356" s="414" t="s">
        <v>1154</v>
      </c>
    </row>
    <row r="357" spans="1:11" ht="13.5">
      <c r="A357" s="523" t="s">
        <v>1152</v>
      </c>
      <c r="B357" s="414" t="s">
        <v>829</v>
      </c>
      <c r="C357">
        <f t="shared" si="10"/>
        <v>119</v>
      </c>
      <c r="D357" s="414" t="s">
        <v>563</v>
      </c>
      <c r="E357">
        <v>3</v>
      </c>
      <c r="F357" s="411" t="s">
        <v>1153</v>
      </c>
      <c r="G357" s="414" t="s">
        <v>829</v>
      </c>
      <c r="H357">
        <f t="shared" si="11"/>
        <v>119</v>
      </c>
      <c r="I357" s="414" t="s">
        <v>1078</v>
      </c>
      <c r="J357">
        <v>3</v>
      </c>
      <c r="K357" s="414" t="s">
        <v>1154</v>
      </c>
    </row>
    <row r="358" spans="1:11" ht="13.5">
      <c r="A358" s="523" t="s">
        <v>1152</v>
      </c>
      <c r="B358" s="414" t="s">
        <v>829</v>
      </c>
      <c r="C358">
        <f t="shared" si="10"/>
        <v>120</v>
      </c>
      <c r="D358" s="414" t="s">
        <v>563</v>
      </c>
      <c r="E358">
        <v>1</v>
      </c>
      <c r="F358" s="411" t="s">
        <v>1153</v>
      </c>
      <c r="G358" s="414" t="s">
        <v>829</v>
      </c>
      <c r="H358">
        <f t="shared" si="11"/>
        <v>120</v>
      </c>
      <c r="I358" s="414" t="s">
        <v>1078</v>
      </c>
      <c r="J358">
        <v>1</v>
      </c>
      <c r="K358" s="414" t="s">
        <v>1154</v>
      </c>
    </row>
    <row r="359" spans="1:11" ht="13.5">
      <c r="A359" s="523" t="s">
        <v>1152</v>
      </c>
      <c r="B359" s="414" t="s">
        <v>829</v>
      </c>
      <c r="C359">
        <f t="shared" si="10"/>
        <v>120</v>
      </c>
      <c r="D359" s="414" t="s">
        <v>563</v>
      </c>
      <c r="E359">
        <v>2</v>
      </c>
      <c r="F359" s="411" t="s">
        <v>1153</v>
      </c>
      <c r="G359" s="414" t="s">
        <v>829</v>
      </c>
      <c r="H359">
        <f t="shared" si="11"/>
        <v>120</v>
      </c>
      <c r="I359" s="414" t="s">
        <v>1078</v>
      </c>
      <c r="J359">
        <v>2</v>
      </c>
      <c r="K359" s="414" t="s">
        <v>1154</v>
      </c>
    </row>
    <row r="360" spans="1:11" ht="13.5">
      <c r="A360" s="523" t="s">
        <v>1152</v>
      </c>
      <c r="B360" s="414" t="s">
        <v>829</v>
      </c>
      <c r="C360">
        <f t="shared" si="10"/>
        <v>120</v>
      </c>
      <c r="D360" s="414" t="s">
        <v>563</v>
      </c>
      <c r="E360">
        <v>3</v>
      </c>
      <c r="F360" s="411" t="s">
        <v>1153</v>
      </c>
      <c r="G360" s="414" t="s">
        <v>829</v>
      </c>
      <c r="H360">
        <f t="shared" si="11"/>
        <v>120</v>
      </c>
      <c r="I360" s="414" t="s">
        <v>1078</v>
      </c>
      <c r="J360">
        <v>3</v>
      </c>
      <c r="K360" s="414" t="s">
        <v>1154</v>
      </c>
    </row>
    <row r="361" spans="1:11" ht="13.5">
      <c r="A361" s="523" t="s">
        <v>1152</v>
      </c>
      <c r="B361" s="414" t="s">
        <v>829</v>
      </c>
      <c r="C361">
        <f t="shared" si="10"/>
        <v>121</v>
      </c>
      <c r="D361" s="414" t="s">
        <v>563</v>
      </c>
      <c r="E361">
        <v>1</v>
      </c>
      <c r="F361" s="411" t="s">
        <v>1153</v>
      </c>
      <c r="G361" s="414" t="s">
        <v>829</v>
      </c>
      <c r="H361">
        <f t="shared" si="11"/>
        <v>121</v>
      </c>
      <c r="I361" s="414" t="s">
        <v>1078</v>
      </c>
      <c r="J361">
        <v>1</v>
      </c>
      <c r="K361" s="414" t="s">
        <v>1154</v>
      </c>
    </row>
    <row r="362" spans="1:11" ht="13.5">
      <c r="A362" s="523" t="s">
        <v>1152</v>
      </c>
      <c r="B362" s="414" t="s">
        <v>829</v>
      </c>
      <c r="C362">
        <f t="shared" si="10"/>
        <v>121</v>
      </c>
      <c r="D362" s="414" t="s">
        <v>563</v>
      </c>
      <c r="E362">
        <v>2</v>
      </c>
      <c r="F362" s="411" t="s">
        <v>1153</v>
      </c>
      <c r="G362" s="414" t="s">
        <v>829</v>
      </c>
      <c r="H362">
        <f t="shared" si="11"/>
        <v>121</v>
      </c>
      <c r="I362" s="414" t="s">
        <v>1078</v>
      </c>
      <c r="J362">
        <v>2</v>
      </c>
      <c r="K362" s="414" t="s">
        <v>1154</v>
      </c>
    </row>
    <row r="363" spans="1:11" ht="13.5">
      <c r="A363" s="523" t="s">
        <v>1152</v>
      </c>
      <c r="B363" s="414" t="s">
        <v>829</v>
      </c>
      <c r="C363">
        <f t="shared" si="10"/>
        <v>121</v>
      </c>
      <c r="D363" s="414" t="s">
        <v>563</v>
      </c>
      <c r="E363">
        <v>3</v>
      </c>
      <c r="F363" s="411" t="s">
        <v>1153</v>
      </c>
      <c r="G363" s="414" t="s">
        <v>829</v>
      </c>
      <c r="H363">
        <f t="shared" si="11"/>
        <v>121</v>
      </c>
      <c r="I363" s="414" t="s">
        <v>1078</v>
      </c>
      <c r="J363">
        <v>3</v>
      </c>
      <c r="K363" s="414" t="s">
        <v>1154</v>
      </c>
    </row>
    <row r="364" spans="1:11" ht="13.5">
      <c r="A364" s="523" t="s">
        <v>1152</v>
      </c>
      <c r="B364" s="414" t="s">
        <v>829</v>
      </c>
      <c r="C364">
        <f t="shared" si="10"/>
        <v>122</v>
      </c>
      <c r="D364" s="414" t="s">
        <v>563</v>
      </c>
      <c r="E364">
        <v>1</v>
      </c>
      <c r="F364" s="411" t="s">
        <v>1153</v>
      </c>
      <c r="G364" s="414" t="s">
        <v>829</v>
      </c>
      <c r="H364">
        <f t="shared" si="11"/>
        <v>122</v>
      </c>
      <c r="I364" s="414" t="s">
        <v>1078</v>
      </c>
      <c r="J364">
        <v>1</v>
      </c>
      <c r="K364" s="414" t="s">
        <v>1154</v>
      </c>
    </row>
    <row r="365" spans="1:11" ht="13.5">
      <c r="A365" s="523" t="s">
        <v>1152</v>
      </c>
      <c r="B365" s="414" t="s">
        <v>829</v>
      </c>
      <c r="C365">
        <f t="shared" si="10"/>
        <v>122</v>
      </c>
      <c r="D365" s="414" t="s">
        <v>563</v>
      </c>
      <c r="E365">
        <v>2</v>
      </c>
      <c r="F365" s="411" t="s">
        <v>1153</v>
      </c>
      <c r="G365" s="414" t="s">
        <v>829</v>
      </c>
      <c r="H365">
        <f t="shared" si="11"/>
        <v>122</v>
      </c>
      <c r="I365" s="414" t="s">
        <v>1078</v>
      </c>
      <c r="J365">
        <v>2</v>
      </c>
      <c r="K365" s="414" t="s">
        <v>1154</v>
      </c>
    </row>
    <row r="366" spans="1:11" ht="13.5">
      <c r="A366" s="523" t="s">
        <v>1152</v>
      </c>
      <c r="B366" s="414" t="s">
        <v>829</v>
      </c>
      <c r="C366">
        <f t="shared" si="10"/>
        <v>122</v>
      </c>
      <c r="D366" s="414" t="s">
        <v>563</v>
      </c>
      <c r="E366">
        <v>3</v>
      </c>
      <c r="F366" s="411" t="s">
        <v>1153</v>
      </c>
      <c r="G366" s="414" t="s">
        <v>829</v>
      </c>
      <c r="H366">
        <f t="shared" si="11"/>
        <v>122</v>
      </c>
      <c r="I366" s="414" t="s">
        <v>1078</v>
      </c>
      <c r="J366">
        <v>3</v>
      </c>
      <c r="K366" s="414" t="s">
        <v>1154</v>
      </c>
    </row>
    <row r="367" spans="1:11" ht="13.5">
      <c r="A367" s="523" t="s">
        <v>1152</v>
      </c>
      <c r="B367" s="414" t="s">
        <v>829</v>
      </c>
      <c r="C367">
        <f t="shared" si="10"/>
        <v>123</v>
      </c>
      <c r="D367" s="414" t="s">
        <v>563</v>
      </c>
      <c r="E367">
        <v>1</v>
      </c>
      <c r="F367" s="411" t="s">
        <v>1153</v>
      </c>
      <c r="G367" s="414" t="s">
        <v>829</v>
      </c>
      <c r="H367">
        <f t="shared" si="11"/>
        <v>123</v>
      </c>
      <c r="I367" s="414" t="s">
        <v>1078</v>
      </c>
      <c r="J367">
        <v>1</v>
      </c>
      <c r="K367" s="414" t="s">
        <v>1154</v>
      </c>
    </row>
    <row r="368" spans="1:11" ht="13.5">
      <c r="A368" s="523" t="s">
        <v>1152</v>
      </c>
      <c r="B368" s="414" t="s">
        <v>829</v>
      </c>
      <c r="C368">
        <f t="shared" si="10"/>
        <v>123</v>
      </c>
      <c r="D368" s="414" t="s">
        <v>563</v>
      </c>
      <c r="E368">
        <v>2</v>
      </c>
      <c r="F368" s="411" t="s">
        <v>1153</v>
      </c>
      <c r="G368" s="414" t="s">
        <v>829</v>
      </c>
      <c r="H368">
        <f t="shared" si="11"/>
        <v>123</v>
      </c>
      <c r="I368" s="414" t="s">
        <v>1078</v>
      </c>
      <c r="J368">
        <v>2</v>
      </c>
      <c r="K368" s="414" t="s">
        <v>1154</v>
      </c>
    </row>
    <row r="369" spans="1:11" ht="13.5">
      <c r="A369" s="523" t="s">
        <v>1152</v>
      </c>
      <c r="B369" s="414" t="s">
        <v>829</v>
      </c>
      <c r="C369">
        <f t="shared" si="10"/>
        <v>123</v>
      </c>
      <c r="D369" s="414" t="s">
        <v>563</v>
      </c>
      <c r="E369">
        <v>3</v>
      </c>
      <c r="F369" s="411" t="s">
        <v>1153</v>
      </c>
      <c r="G369" s="414" t="s">
        <v>829</v>
      </c>
      <c r="H369">
        <f t="shared" si="11"/>
        <v>123</v>
      </c>
      <c r="I369" s="414" t="s">
        <v>1078</v>
      </c>
      <c r="J369">
        <v>3</v>
      </c>
      <c r="K369" s="414" t="s">
        <v>1154</v>
      </c>
    </row>
    <row r="370" spans="1:11" ht="13.5">
      <c r="A370" s="523" t="s">
        <v>1152</v>
      </c>
      <c r="B370" s="414" t="s">
        <v>829</v>
      </c>
      <c r="C370">
        <f t="shared" si="10"/>
        <v>124</v>
      </c>
      <c r="D370" s="414" t="s">
        <v>563</v>
      </c>
      <c r="E370">
        <v>1</v>
      </c>
      <c r="F370" s="411" t="s">
        <v>1153</v>
      </c>
      <c r="G370" s="414" t="s">
        <v>829</v>
      </c>
      <c r="H370">
        <f t="shared" si="11"/>
        <v>124</v>
      </c>
      <c r="I370" s="414" t="s">
        <v>1078</v>
      </c>
      <c r="J370">
        <v>1</v>
      </c>
      <c r="K370" s="414" t="s">
        <v>1154</v>
      </c>
    </row>
    <row r="371" spans="1:11" ht="13.5">
      <c r="A371" s="523" t="s">
        <v>1152</v>
      </c>
      <c r="B371" s="414" t="s">
        <v>829</v>
      </c>
      <c r="C371">
        <f t="shared" si="10"/>
        <v>124</v>
      </c>
      <c r="D371" s="414" t="s">
        <v>563</v>
      </c>
      <c r="E371">
        <v>2</v>
      </c>
      <c r="F371" s="411" t="s">
        <v>1153</v>
      </c>
      <c r="G371" s="414" t="s">
        <v>829</v>
      </c>
      <c r="H371">
        <f t="shared" si="11"/>
        <v>124</v>
      </c>
      <c r="I371" s="414" t="s">
        <v>1078</v>
      </c>
      <c r="J371">
        <v>2</v>
      </c>
      <c r="K371" s="414" t="s">
        <v>1154</v>
      </c>
    </row>
    <row r="372" spans="1:11" ht="13.5">
      <c r="A372" s="523" t="s">
        <v>1152</v>
      </c>
      <c r="B372" s="414" t="s">
        <v>829</v>
      </c>
      <c r="C372">
        <f t="shared" si="10"/>
        <v>124</v>
      </c>
      <c r="D372" s="414" t="s">
        <v>563</v>
      </c>
      <c r="E372">
        <v>3</v>
      </c>
      <c r="F372" s="411" t="s">
        <v>1153</v>
      </c>
      <c r="G372" s="414" t="s">
        <v>829</v>
      </c>
      <c r="H372">
        <f t="shared" si="11"/>
        <v>124</v>
      </c>
      <c r="I372" s="414" t="s">
        <v>1078</v>
      </c>
      <c r="J372">
        <v>3</v>
      </c>
      <c r="K372" s="414" t="s">
        <v>1154</v>
      </c>
    </row>
    <row r="373" spans="1:11" ht="13.5">
      <c r="A373" s="523" t="s">
        <v>1152</v>
      </c>
      <c r="B373" s="414" t="s">
        <v>829</v>
      </c>
      <c r="C373">
        <f t="shared" si="10"/>
        <v>125</v>
      </c>
      <c r="D373" s="414" t="s">
        <v>563</v>
      </c>
      <c r="E373">
        <v>1</v>
      </c>
      <c r="F373" s="411" t="s">
        <v>1153</v>
      </c>
      <c r="G373" s="414" t="s">
        <v>829</v>
      </c>
      <c r="H373">
        <f t="shared" si="11"/>
        <v>125</v>
      </c>
      <c r="I373" s="414" t="s">
        <v>1078</v>
      </c>
      <c r="J373">
        <v>1</v>
      </c>
      <c r="K373" s="414" t="s">
        <v>1154</v>
      </c>
    </row>
    <row r="374" spans="1:11" ht="13.5">
      <c r="A374" s="523" t="s">
        <v>1152</v>
      </c>
      <c r="B374" s="414" t="s">
        <v>829</v>
      </c>
      <c r="C374">
        <f t="shared" si="10"/>
        <v>125</v>
      </c>
      <c r="D374" s="414" t="s">
        <v>563</v>
      </c>
      <c r="E374">
        <v>2</v>
      </c>
      <c r="F374" s="411" t="s">
        <v>1153</v>
      </c>
      <c r="G374" s="414" t="s">
        <v>829</v>
      </c>
      <c r="H374">
        <f t="shared" si="11"/>
        <v>125</v>
      </c>
      <c r="I374" s="414" t="s">
        <v>1078</v>
      </c>
      <c r="J374">
        <v>2</v>
      </c>
      <c r="K374" s="414" t="s">
        <v>1154</v>
      </c>
    </row>
    <row r="375" spans="1:11" ht="13.5">
      <c r="A375" s="523" t="s">
        <v>1152</v>
      </c>
      <c r="B375" s="414" t="s">
        <v>829</v>
      </c>
      <c r="C375">
        <f t="shared" si="10"/>
        <v>125</v>
      </c>
      <c r="D375" s="414" t="s">
        <v>563</v>
      </c>
      <c r="E375">
        <v>3</v>
      </c>
      <c r="F375" s="411" t="s">
        <v>1153</v>
      </c>
      <c r="G375" s="414" t="s">
        <v>829</v>
      </c>
      <c r="H375">
        <f t="shared" si="11"/>
        <v>125</v>
      </c>
      <c r="I375" s="414" t="s">
        <v>1078</v>
      </c>
      <c r="J375">
        <v>3</v>
      </c>
      <c r="K375" s="414" t="s">
        <v>1154</v>
      </c>
    </row>
    <row r="376" spans="1:11" ht="13.5">
      <c r="A376" s="523" t="s">
        <v>1152</v>
      </c>
      <c r="B376" s="414" t="s">
        <v>829</v>
      </c>
      <c r="C376">
        <f t="shared" si="10"/>
        <v>126</v>
      </c>
      <c r="D376" s="414" t="s">
        <v>563</v>
      </c>
      <c r="E376">
        <v>1</v>
      </c>
      <c r="F376" s="411" t="s">
        <v>1153</v>
      </c>
      <c r="G376" s="414" t="s">
        <v>829</v>
      </c>
      <c r="H376">
        <f t="shared" si="11"/>
        <v>126</v>
      </c>
      <c r="I376" s="414" t="s">
        <v>1078</v>
      </c>
      <c r="J376">
        <v>1</v>
      </c>
      <c r="K376" s="414" t="s">
        <v>1154</v>
      </c>
    </row>
    <row r="377" spans="1:11" ht="13.5">
      <c r="A377" s="523" t="s">
        <v>1152</v>
      </c>
      <c r="B377" s="414" t="s">
        <v>829</v>
      </c>
      <c r="C377">
        <f t="shared" si="10"/>
        <v>126</v>
      </c>
      <c r="D377" s="414" t="s">
        <v>563</v>
      </c>
      <c r="E377">
        <v>2</v>
      </c>
      <c r="F377" s="411" t="s">
        <v>1153</v>
      </c>
      <c r="G377" s="414" t="s">
        <v>829</v>
      </c>
      <c r="H377">
        <f t="shared" si="11"/>
        <v>126</v>
      </c>
      <c r="I377" s="414" t="s">
        <v>1078</v>
      </c>
      <c r="J377">
        <v>2</v>
      </c>
      <c r="K377" s="414" t="s">
        <v>1154</v>
      </c>
    </row>
    <row r="378" spans="1:11" ht="13.5">
      <c r="A378" s="523" t="s">
        <v>1152</v>
      </c>
      <c r="B378" s="414" t="s">
        <v>829</v>
      </c>
      <c r="C378">
        <f t="shared" si="10"/>
        <v>126</v>
      </c>
      <c r="D378" s="414" t="s">
        <v>563</v>
      </c>
      <c r="E378">
        <v>3</v>
      </c>
      <c r="F378" s="411" t="s">
        <v>1153</v>
      </c>
      <c r="G378" s="414" t="s">
        <v>829</v>
      </c>
      <c r="H378">
        <f t="shared" si="11"/>
        <v>126</v>
      </c>
      <c r="I378" s="414" t="s">
        <v>1078</v>
      </c>
      <c r="J378">
        <v>3</v>
      </c>
      <c r="K378" s="414" t="s">
        <v>1154</v>
      </c>
    </row>
    <row r="379" spans="1:11" ht="13.5">
      <c r="A379" s="523" t="s">
        <v>1152</v>
      </c>
      <c r="B379" s="414" t="s">
        <v>829</v>
      </c>
      <c r="C379">
        <f t="shared" si="10"/>
        <v>127</v>
      </c>
      <c r="D379" s="414" t="s">
        <v>563</v>
      </c>
      <c r="E379">
        <v>1</v>
      </c>
      <c r="F379" s="411" t="s">
        <v>1153</v>
      </c>
      <c r="G379" s="414" t="s">
        <v>829</v>
      </c>
      <c r="H379">
        <f t="shared" si="11"/>
        <v>127</v>
      </c>
      <c r="I379" s="414" t="s">
        <v>1078</v>
      </c>
      <c r="J379">
        <v>1</v>
      </c>
      <c r="K379" s="414" t="s">
        <v>1154</v>
      </c>
    </row>
    <row r="380" spans="1:11" ht="13.5">
      <c r="A380" s="523" t="s">
        <v>1152</v>
      </c>
      <c r="B380" s="414" t="s">
        <v>829</v>
      </c>
      <c r="C380">
        <f t="shared" si="10"/>
        <v>127</v>
      </c>
      <c r="D380" s="414" t="s">
        <v>563</v>
      </c>
      <c r="E380">
        <v>2</v>
      </c>
      <c r="F380" s="411" t="s">
        <v>1153</v>
      </c>
      <c r="G380" s="414" t="s">
        <v>829</v>
      </c>
      <c r="H380">
        <f t="shared" si="11"/>
        <v>127</v>
      </c>
      <c r="I380" s="414" t="s">
        <v>1078</v>
      </c>
      <c r="J380">
        <v>2</v>
      </c>
      <c r="K380" s="414" t="s">
        <v>1154</v>
      </c>
    </row>
    <row r="381" spans="1:11" ht="13.5">
      <c r="A381" s="523" t="s">
        <v>1152</v>
      </c>
      <c r="B381" s="414" t="s">
        <v>829</v>
      </c>
      <c r="C381">
        <f t="shared" si="10"/>
        <v>127</v>
      </c>
      <c r="D381" s="414" t="s">
        <v>563</v>
      </c>
      <c r="E381">
        <v>3</v>
      </c>
      <c r="F381" s="411" t="s">
        <v>1153</v>
      </c>
      <c r="G381" s="414" t="s">
        <v>829</v>
      </c>
      <c r="H381">
        <f t="shared" si="11"/>
        <v>127</v>
      </c>
      <c r="I381" s="414" t="s">
        <v>1078</v>
      </c>
      <c r="J381">
        <v>3</v>
      </c>
      <c r="K381" s="414" t="s">
        <v>1154</v>
      </c>
    </row>
    <row r="382" spans="1:11" ht="13.5">
      <c r="A382" s="523" t="s">
        <v>1152</v>
      </c>
      <c r="B382" s="414" t="s">
        <v>829</v>
      </c>
      <c r="C382">
        <f t="shared" si="10"/>
        <v>128</v>
      </c>
      <c r="D382" s="414" t="s">
        <v>563</v>
      </c>
      <c r="E382">
        <v>1</v>
      </c>
      <c r="F382" s="411" t="s">
        <v>1153</v>
      </c>
      <c r="G382" s="414" t="s">
        <v>829</v>
      </c>
      <c r="H382">
        <f t="shared" si="11"/>
        <v>128</v>
      </c>
      <c r="I382" s="414" t="s">
        <v>1078</v>
      </c>
      <c r="J382">
        <v>1</v>
      </c>
      <c r="K382" s="414" t="s">
        <v>1154</v>
      </c>
    </row>
    <row r="383" spans="1:11" ht="13.5">
      <c r="A383" s="523" t="s">
        <v>1152</v>
      </c>
      <c r="B383" s="414" t="s">
        <v>829</v>
      </c>
      <c r="C383">
        <f t="shared" si="10"/>
        <v>128</v>
      </c>
      <c r="D383" s="414" t="s">
        <v>563</v>
      </c>
      <c r="E383">
        <v>2</v>
      </c>
      <c r="F383" s="411" t="s">
        <v>1153</v>
      </c>
      <c r="G383" s="414" t="s">
        <v>829</v>
      </c>
      <c r="H383">
        <f t="shared" si="11"/>
        <v>128</v>
      </c>
      <c r="I383" s="414" t="s">
        <v>1078</v>
      </c>
      <c r="J383">
        <v>2</v>
      </c>
      <c r="K383" s="414" t="s">
        <v>1154</v>
      </c>
    </row>
    <row r="384" spans="1:11" ht="13.5">
      <c r="A384" s="523" t="s">
        <v>1152</v>
      </c>
      <c r="B384" s="414" t="s">
        <v>829</v>
      </c>
      <c r="C384">
        <f t="shared" si="10"/>
        <v>128</v>
      </c>
      <c r="D384" s="414" t="s">
        <v>563</v>
      </c>
      <c r="E384">
        <v>3</v>
      </c>
      <c r="F384" s="411" t="s">
        <v>1153</v>
      </c>
      <c r="G384" s="414" t="s">
        <v>829</v>
      </c>
      <c r="H384">
        <f t="shared" si="11"/>
        <v>128</v>
      </c>
      <c r="I384" s="414" t="s">
        <v>1078</v>
      </c>
      <c r="J384">
        <v>3</v>
      </c>
      <c r="K384" s="414" t="s">
        <v>1154</v>
      </c>
    </row>
    <row r="385" spans="1:11" ht="13.5">
      <c r="A385" s="523" t="s">
        <v>1152</v>
      </c>
      <c r="B385" s="414" t="s">
        <v>829</v>
      </c>
      <c r="C385">
        <f t="shared" si="10"/>
        <v>129</v>
      </c>
      <c r="D385" s="414" t="s">
        <v>563</v>
      </c>
      <c r="E385">
        <v>1</v>
      </c>
      <c r="F385" s="411" t="s">
        <v>1153</v>
      </c>
      <c r="G385" s="414" t="s">
        <v>829</v>
      </c>
      <c r="H385">
        <f t="shared" si="11"/>
        <v>129</v>
      </c>
      <c r="I385" s="414" t="s">
        <v>1078</v>
      </c>
      <c r="J385">
        <v>1</v>
      </c>
      <c r="K385" s="414" t="s">
        <v>1154</v>
      </c>
    </row>
    <row r="386" spans="1:11" ht="13.5">
      <c r="A386" s="523" t="s">
        <v>1152</v>
      </c>
      <c r="B386" s="414" t="s">
        <v>829</v>
      </c>
      <c r="C386">
        <f t="shared" si="10"/>
        <v>129</v>
      </c>
      <c r="D386" s="414" t="s">
        <v>563</v>
      </c>
      <c r="E386">
        <v>2</v>
      </c>
      <c r="F386" s="411" t="s">
        <v>1153</v>
      </c>
      <c r="G386" s="414" t="s">
        <v>829</v>
      </c>
      <c r="H386">
        <f t="shared" si="11"/>
        <v>129</v>
      </c>
      <c r="I386" s="414" t="s">
        <v>1078</v>
      </c>
      <c r="J386">
        <v>2</v>
      </c>
      <c r="K386" s="414" t="s">
        <v>1154</v>
      </c>
    </row>
    <row r="387" spans="1:11" ht="13.5">
      <c r="A387" s="523" t="s">
        <v>1152</v>
      </c>
      <c r="B387" s="414" t="s">
        <v>829</v>
      </c>
      <c r="C387">
        <f t="shared" si="10"/>
        <v>129</v>
      </c>
      <c r="D387" s="414" t="s">
        <v>563</v>
      </c>
      <c r="E387">
        <v>3</v>
      </c>
      <c r="F387" s="411" t="s">
        <v>1153</v>
      </c>
      <c r="G387" s="414" t="s">
        <v>829</v>
      </c>
      <c r="H387">
        <f t="shared" si="11"/>
        <v>129</v>
      </c>
      <c r="I387" s="414" t="s">
        <v>1078</v>
      </c>
      <c r="J387">
        <v>3</v>
      </c>
      <c r="K387" s="414" t="s">
        <v>1154</v>
      </c>
    </row>
    <row r="388" spans="1:11" ht="13.5">
      <c r="A388" s="523" t="s">
        <v>1152</v>
      </c>
      <c r="B388" s="414" t="s">
        <v>829</v>
      </c>
      <c r="C388">
        <f t="shared" si="10"/>
        <v>130</v>
      </c>
      <c r="D388" s="414" t="s">
        <v>563</v>
      </c>
      <c r="E388">
        <v>1</v>
      </c>
      <c r="F388" s="411" t="s">
        <v>1153</v>
      </c>
      <c r="G388" s="414" t="s">
        <v>829</v>
      </c>
      <c r="H388">
        <f t="shared" si="11"/>
        <v>130</v>
      </c>
      <c r="I388" s="414" t="s">
        <v>1078</v>
      </c>
      <c r="J388">
        <v>1</v>
      </c>
      <c r="K388" s="414" t="s">
        <v>1154</v>
      </c>
    </row>
    <row r="389" spans="1:11" ht="13.5">
      <c r="A389" s="523" t="s">
        <v>1152</v>
      </c>
      <c r="B389" s="414" t="s">
        <v>829</v>
      </c>
      <c r="C389">
        <f t="shared" ref="C389:C452" si="12">C386+1</f>
        <v>130</v>
      </c>
      <c r="D389" s="414" t="s">
        <v>563</v>
      </c>
      <c r="E389">
        <v>2</v>
      </c>
      <c r="F389" s="411" t="s">
        <v>1153</v>
      </c>
      <c r="G389" s="414" t="s">
        <v>829</v>
      </c>
      <c r="H389">
        <f t="shared" ref="H389:H452" si="13">H386+1</f>
        <v>130</v>
      </c>
      <c r="I389" s="414" t="s">
        <v>1078</v>
      </c>
      <c r="J389">
        <v>2</v>
      </c>
      <c r="K389" s="414" t="s">
        <v>1154</v>
      </c>
    </row>
    <row r="390" spans="1:11" ht="13.5">
      <c r="A390" s="523" t="s">
        <v>1152</v>
      </c>
      <c r="B390" s="414" t="s">
        <v>829</v>
      </c>
      <c r="C390">
        <f t="shared" si="12"/>
        <v>130</v>
      </c>
      <c r="D390" s="414" t="s">
        <v>563</v>
      </c>
      <c r="E390">
        <v>3</v>
      </c>
      <c r="F390" s="411" t="s">
        <v>1153</v>
      </c>
      <c r="G390" s="414" t="s">
        <v>829</v>
      </c>
      <c r="H390">
        <f t="shared" si="13"/>
        <v>130</v>
      </c>
      <c r="I390" s="414" t="s">
        <v>1078</v>
      </c>
      <c r="J390">
        <v>3</v>
      </c>
      <c r="K390" s="414" t="s">
        <v>1154</v>
      </c>
    </row>
    <row r="391" spans="1:11" ht="13.5">
      <c r="A391" s="523" t="s">
        <v>1152</v>
      </c>
      <c r="B391" s="414" t="s">
        <v>829</v>
      </c>
      <c r="C391">
        <f t="shared" si="12"/>
        <v>131</v>
      </c>
      <c r="D391" s="414" t="s">
        <v>563</v>
      </c>
      <c r="E391">
        <v>1</v>
      </c>
      <c r="F391" s="411" t="s">
        <v>1153</v>
      </c>
      <c r="G391" s="414" t="s">
        <v>829</v>
      </c>
      <c r="H391">
        <f t="shared" si="13"/>
        <v>131</v>
      </c>
      <c r="I391" s="414" t="s">
        <v>1078</v>
      </c>
      <c r="J391">
        <v>1</v>
      </c>
      <c r="K391" s="414" t="s">
        <v>1154</v>
      </c>
    </row>
    <row r="392" spans="1:11" ht="13.5">
      <c r="A392" s="523" t="s">
        <v>1152</v>
      </c>
      <c r="B392" s="414" t="s">
        <v>829</v>
      </c>
      <c r="C392">
        <f t="shared" si="12"/>
        <v>131</v>
      </c>
      <c r="D392" s="414" t="s">
        <v>563</v>
      </c>
      <c r="E392">
        <v>2</v>
      </c>
      <c r="F392" s="411" t="s">
        <v>1153</v>
      </c>
      <c r="G392" s="414" t="s">
        <v>829</v>
      </c>
      <c r="H392">
        <f t="shared" si="13"/>
        <v>131</v>
      </c>
      <c r="I392" s="414" t="s">
        <v>1078</v>
      </c>
      <c r="J392">
        <v>2</v>
      </c>
      <c r="K392" s="414" t="s">
        <v>1154</v>
      </c>
    </row>
    <row r="393" spans="1:11" ht="13.5">
      <c r="A393" s="523" t="s">
        <v>1152</v>
      </c>
      <c r="B393" s="414" t="s">
        <v>829</v>
      </c>
      <c r="C393">
        <f t="shared" si="12"/>
        <v>131</v>
      </c>
      <c r="D393" s="414" t="s">
        <v>563</v>
      </c>
      <c r="E393">
        <v>3</v>
      </c>
      <c r="F393" s="411" t="s">
        <v>1153</v>
      </c>
      <c r="G393" s="414" t="s">
        <v>829</v>
      </c>
      <c r="H393">
        <f t="shared" si="13"/>
        <v>131</v>
      </c>
      <c r="I393" s="414" t="s">
        <v>1078</v>
      </c>
      <c r="J393">
        <v>3</v>
      </c>
      <c r="K393" s="414" t="s">
        <v>1154</v>
      </c>
    </row>
    <row r="394" spans="1:11" ht="13.5">
      <c r="A394" s="523" t="s">
        <v>1152</v>
      </c>
      <c r="B394" s="414" t="s">
        <v>829</v>
      </c>
      <c r="C394">
        <f t="shared" si="12"/>
        <v>132</v>
      </c>
      <c r="D394" s="414" t="s">
        <v>563</v>
      </c>
      <c r="E394">
        <v>1</v>
      </c>
      <c r="F394" s="411" t="s">
        <v>1153</v>
      </c>
      <c r="G394" s="414" t="s">
        <v>829</v>
      </c>
      <c r="H394">
        <f t="shared" si="13"/>
        <v>132</v>
      </c>
      <c r="I394" s="414" t="s">
        <v>1078</v>
      </c>
      <c r="J394">
        <v>1</v>
      </c>
      <c r="K394" s="414" t="s">
        <v>1154</v>
      </c>
    </row>
    <row r="395" spans="1:11" ht="13.5">
      <c r="A395" s="523" t="s">
        <v>1152</v>
      </c>
      <c r="B395" s="414" t="s">
        <v>829</v>
      </c>
      <c r="C395">
        <f t="shared" si="12"/>
        <v>132</v>
      </c>
      <c r="D395" s="414" t="s">
        <v>563</v>
      </c>
      <c r="E395">
        <v>2</v>
      </c>
      <c r="F395" s="411" t="s">
        <v>1153</v>
      </c>
      <c r="G395" s="414" t="s">
        <v>829</v>
      </c>
      <c r="H395">
        <f t="shared" si="13"/>
        <v>132</v>
      </c>
      <c r="I395" s="414" t="s">
        <v>1078</v>
      </c>
      <c r="J395">
        <v>2</v>
      </c>
      <c r="K395" s="414" t="s">
        <v>1154</v>
      </c>
    </row>
    <row r="396" spans="1:11" ht="13.5">
      <c r="A396" s="523" t="s">
        <v>1152</v>
      </c>
      <c r="B396" s="414" t="s">
        <v>829</v>
      </c>
      <c r="C396">
        <f t="shared" si="12"/>
        <v>132</v>
      </c>
      <c r="D396" s="414" t="s">
        <v>563</v>
      </c>
      <c r="E396">
        <v>3</v>
      </c>
      <c r="F396" s="411" t="s">
        <v>1153</v>
      </c>
      <c r="G396" s="414" t="s">
        <v>829</v>
      </c>
      <c r="H396">
        <f t="shared" si="13"/>
        <v>132</v>
      </c>
      <c r="I396" s="414" t="s">
        <v>1078</v>
      </c>
      <c r="J396">
        <v>3</v>
      </c>
      <c r="K396" s="414" t="s">
        <v>1154</v>
      </c>
    </row>
    <row r="397" spans="1:11" ht="13.5">
      <c r="A397" s="523" t="s">
        <v>1152</v>
      </c>
      <c r="B397" s="414" t="s">
        <v>829</v>
      </c>
      <c r="C397">
        <f t="shared" si="12"/>
        <v>133</v>
      </c>
      <c r="D397" s="414" t="s">
        <v>563</v>
      </c>
      <c r="E397">
        <v>1</v>
      </c>
      <c r="F397" s="411" t="s">
        <v>1153</v>
      </c>
      <c r="G397" s="414" t="s">
        <v>829</v>
      </c>
      <c r="H397">
        <f t="shared" si="13"/>
        <v>133</v>
      </c>
      <c r="I397" s="414" t="s">
        <v>1078</v>
      </c>
      <c r="J397">
        <v>1</v>
      </c>
      <c r="K397" s="414" t="s">
        <v>1154</v>
      </c>
    </row>
    <row r="398" spans="1:11" ht="13.5">
      <c r="A398" s="523" t="s">
        <v>1152</v>
      </c>
      <c r="B398" s="414" t="s">
        <v>829</v>
      </c>
      <c r="C398">
        <f t="shared" si="12"/>
        <v>133</v>
      </c>
      <c r="D398" s="414" t="s">
        <v>563</v>
      </c>
      <c r="E398">
        <v>2</v>
      </c>
      <c r="F398" s="411" t="s">
        <v>1153</v>
      </c>
      <c r="G398" s="414" t="s">
        <v>829</v>
      </c>
      <c r="H398">
        <f t="shared" si="13"/>
        <v>133</v>
      </c>
      <c r="I398" s="414" t="s">
        <v>1078</v>
      </c>
      <c r="J398">
        <v>2</v>
      </c>
      <c r="K398" s="414" t="s">
        <v>1154</v>
      </c>
    </row>
    <row r="399" spans="1:11" ht="13.5">
      <c r="A399" s="523" t="s">
        <v>1152</v>
      </c>
      <c r="B399" s="414" t="s">
        <v>829</v>
      </c>
      <c r="C399">
        <f t="shared" si="12"/>
        <v>133</v>
      </c>
      <c r="D399" s="414" t="s">
        <v>563</v>
      </c>
      <c r="E399">
        <v>3</v>
      </c>
      <c r="F399" s="411" t="s">
        <v>1153</v>
      </c>
      <c r="G399" s="414" t="s">
        <v>829</v>
      </c>
      <c r="H399">
        <f t="shared" si="13"/>
        <v>133</v>
      </c>
      <c r="I399" s="414" t="s">
        <v>1078</v>
      </c>
      <c r="J399">
        <v>3</v>
      </c>
      <c r="K399" s="414" t="s">
        <v>1154</v>
      </c>
    </row>
    <row r="400" spans="1:11" ht="13.5">
      <c r="A400" s="523" t="s">
        <v>1152</v>
      </c>
      <c r="B400" s="414" t="s">
        <v>829</v>
      </c>
      <c r="C400">
        <f t="shared" si="12"/>
        <v>134</v>
      </c>
      <c r="D400" s="414" t="s">
        <v>563</v>
      </c>
      <c r="E400">
        <v>1</v>
      </c>
      <c r="F400" s="411" t="s">
        <v>1153</v>
      </c>
      <c r="G400" s="414" t="s">
        <v>829</v>
      </c>
      <c r="H400">
        <f t="shared" si="13"/>
        <v>134</v>
      </c>
      <c r="I400" s="414" t="s">
        <v>1078</v>
      </c>
      <c r="J400">
        <v>1</v>
      </c>
      <c r="K400" s="414" t="s">
        <v>1154</v>
      </c>
    </row>
    <row r="401" spans="1:11" ht="13.5">
      <c r="A401" s="523" t="s">
        <v>1152</v>
      </c>
      <c r="B401" s="414" t="s">
        <v>829</v>
      </c>
      <c r="C401">
        <f t="shared" si="12"/>
        <v>134</v>
      </c>
      <c r="D401" s="414" t="s">
        <v>563</v>
      </c>
      <c r="E401">
        <v>2</v>
      </c>
      <c r="F401" s="411" t="s">
        <v>1153</v>
      </c>
      <c r="G401" s="414" t="s">
        <v>829</v>
      </c>
      <c r="H401">
        <f t="shared" si="13"/>
        <v>134</v>
      </c>
      <c r="I401" s="414" t="s">
        <v>1078</v>
      </c>
      <c r="J401">
        <v>2</v>
      </c>
      <c r="K401" s="414" t="s">
        <v>1154</v>
      </c>
    </row>
    <row r="402" spans="1:11" ht="13.5">
      <c r="A402" s="523" t="s">
        <v>1152</v>
      </c>
      <c r="B402" s="414" t="s">
        <v>829</v>
      </c>
      <c r="C402">
        <f t="shared" si="12"/>
        <v>134</v>
      </c>
      <c r="D402" s="414" t="s">
        <v>563</v>
      </c>
      <c r="E402">
        <v>3</v>
      </c>
      <c r="F402" s="411" t="s">
        <v>1153</v>
      </c>
      <c r="G402" s="414" t="s">
        <v>829</v>
      </c>
      <c r="H402">
        <f t="shared" si="13"/>
        <v>134</v>
      </c>
      <c r="I402" s="414" t="s">
        <v>1078</v>
      </c>
      <c r="J402">
        <v>3</v>
      </c>
      <c r="K402" s="414" t="s">
        <v>1154</v>
      </c>
    </row>
    <row r="403" spans="1:11" ht="13.5">
      <c r="A403" s="523" t="s">
        <v>1152</v>
      </c>
      <c r="B403" s="414" t="s">
        <v>829</v>
      </c>
      <c r="C403">
        <f t="shared" si="12"/>
        <v>135</v>
      </c>
      <c r="D403" s="414" t="s">
        <v>563</v>
      </c>
      <c r="E403">
        <v>1</v>
      </c>
      <c r="F403" s="411" t="s">
        <v>1153</v>
      </c>
      <c r="G403" s="414" t="s">
        <v>829</v>
      </c>
      <c r="H403">
        <f t="shared" si="13"/>
        <v>135</v>
      </c>
      <c r="I403" s="414" t="s">
        <v>1078</v>
      </c>
      <c r="J403">
        <v>1</v>
      </c>
      <c r="K403" s="414" t="s">
        <v>1154</v>
      </c>
    </row>
    <row r="404" spans="1:11" ht="13.5">
      <c r="A404" s="523" t="s">
        <v>1152</v>
      </c>
      <c r="B404" s="414" t="s">
        <v>829</v>
      </c>
      <c r="C404">
        <f t="shared" si="12"/>
        <v>135</v>
      </c>
      <c r="D404" s="414" t="s">
        <v>563</v>
      </c>
      <c r="E404">
        <v>2</v>
      </c>
      <c r="F404" s="411" t="s">
        <v>1153</v>
      </c>
      <c r="G404" s="414" t="s">
        <v>829</v>
      </c>
      <c r="H404">
        <f t="shared" si="13"/>
        <v>135</v>
      </c>
      <c r="I404" s="414" t="s">
        <v>1078</v>
      </c>
      <c r="J404">
        <v>2</v>
      </c>
      <c r="K404" s="414" t="s">
        <v>1154</v>
      </c>
    </row>
    <row r="405" spans="1:11" ht="13.5">
      <c r="A405" s="523" t="s">
        <v>1152</v>
      </c>
      <c r="B405" s="414" t="s">
        <v>829</v>
      </c>
      <c r="C405">
        <f t="shared" si="12"/>
        <v>135</v>
      </c>
      <c r="D405" s="414" t="s">
        <v>563</v>
      </c>
      <c r="E405">
        <v>3</v>
      </c>
      <c r="F405" s="411" t="s">
        <v>1153</v>
      </c>
      <c r="G405" s="414" t="s">
        <v>829</v>
      </c>
      <c r="H405">
        <f t="shared" si="13"/>
        <v>135</v>
      </c>
      <c r="I405" s="414" t="s">
        <v>1078</v>
      </c>
      <c r="J405">
        <v>3</v>
      </c>
      <c r="K405" s="414" t="s">
        <v>1154</v>
      </c>
    </row>
    <row r="406" spans="1:11" ht="13.5">
      <c r="A406" s="523" t="s">
        <v>1152</v>
      </c>
      <c r="B406" s="414" t="s">
        <v>829</v>
      </c>
      <c r="C406">
        <f t="shared" si="12"/>
        <v>136</v>
      </c>
      <c r="D406" s="414" t="s">
        <v>563</v>
      </c>
      <c r="E406">
        <v>1</v>
      </c>
      <c r="F406" s="411" t="s">
        <v>1153</v>
      </c>
      <c r="G406" s="414" t="s">
        <v>829</v>
      </c>
      <c r="H406">
        <f t="shared" si="13"/>
        <v>136</v>
      </c>
      <c r="I406" s="414" t="s">
        <v>1078</v>
      </c>
      <c r="J406">
        <v>1</v>
      </c>
      <c r="K406" s="414" t="s">
        <v>1154</v>
      </c>
    </row>
    <row r="407" spans="1:11" ht="13.5">
      <c r="A407" s="523" t="s">
        <v>1152</v>
      </c>
      <c r="B407" s="414" t="s">
        <v>829</v>
      </c>
      <c r="C407">
        <f t="shared" si="12"/>
        <v>136</v>
      </c>
      <c r="D407" s="414" t="s">
        <v>563</v>
      </c>
      <c r="E407">
        <v>2</v>
      </c>
      <c r="F407" s="411" t="s">
        <v>1153</v>
      </c>
      <c r="G407" s="414" t="s">
        <v>829</v>
      </c>
      <c r="H407">
        <f t="shared" si="13"/>
        <v>136</v>
      </c>
      <c r="I407" s="414" t="s">
        <v>1078</v>
      </c>
      <c r="J407">
        <v>2</v>
      </c>
      <c r="K407" s="414" t="s">
        <v>1154</v>
      </c>
    </row>
    <row r="408" spans="1:11" ht="13.5">
      <c r="A408" s="523" t="s">
        <v>1152</v>
      </c>
      <c r="B408" s="414" t="s">
        <v>829</v>
      </c>
      <c r="C408">
        <f t="shared" si="12"/>
        <v>136</v>
      </c>
      <c r="D408" s="414" t="s">
        <v>563</v>
      </c>
      <c r="E408">
        <v>3</v>
      </c>
      <c r="F408" s="411" t="s">
        <v>1153</v>
      </c>
      <c r="G408" s="414" t="s">
        <v>829</v>
      </c>
      <c r="H408">
        <f t="shared" si="13"/>
        <v>136</v>
      </c>
      <c r="I408" s="414" t="s">
        <v>1078</v>
      </c>
      <c r="J408">
        <v>3</v>
      </c>
      <c r="K408" s="414" t="s">
        <v>1154</v>
      </c>
    </row>
    <row r="409" spans="1:11" ht="13.5">
      <c r="A409" s="523" t="s">
        <v>1152</v>
      </c>
      <c r="B409" s="414" t="s">
        <v>829</v>
      </c>
      <c r="C409">
        <f t="shared" si="12"/>
        <v>137</v>
      </c>
      <c r="D409" s="414" t="s">
        <v>563</v>
      </c>
      <c r="E409">
        <v>1</v>
      </c>
      <c r="F409" s="411" t="s">
        <v>1153</v>
      </c>
      <c r="G409" s="414" t="s">
        <v>829</v>
      </c>
      <c r="H409">
        <f t="shared" si="13"/>
        <v>137</v>
      </c>
      <c r="I409" s="414" t="s">
        <v>1078</v>
      </c>
      <c r="J409">
        <v>1</v>
      </c>
      <c r="K409" s="414" t="s">
        <v>1154</v>
      </c>
    </row>
    <row r="410" spans="1:11" ht="13.5">
      <c r="A410" s="523" t="s">
        <v>1152</v>
      </c>
      <c r="B410" s="414" t="s">
        <v>829</v>
      </c>
      <c r="C410">
        <f t="shared" si="12"/>
        <v>137</v>
      </c>
      <c r="D410" s="414" t="s">
        <v>563</v>
      </c>
      <c r="E410">
        <v>2</v>
      </c>
      <c r="F410" s="411" t="s">
        <v>1153</v>
      </c>
      <c r="G410" s="414" t="s">
        <v>829</v>
      </c>
      <c r="H410">
        <f t="shared" si="13"/>
        <v>137</v>
      </c>
      <c r="I410" s="414" t="s">
        <v>1078</v>
      </c>
      <c r="J410">
        <v>2</v>
      </c>
      <c r="K410" s="414" t="s">
        <v>1154</v>
      </c>
    </row>
    <row r="411" spans="1:11" ht="13.5">
      <c r="A411" s="523" t="s">
        <v>1152</v>
      </c>
      <c r="B411" s="414" t="s">
        <v>829</v>
      </c>
      <c r="C411">
        <f t="shared" si="12"/>
        <v>137</v>
      </c>
      <c r="D411" s="414" t="s">
        <v>563</v>
      </c>
      <c r="E411">
        <v>3</v>
      </c>
      <c r="F411" s="411" t="s">
        <v>1153</v>
      </c>
      <c r="G411" s="414" t="s">
        <v>829</v>
      </c>
      <c r="H411">
        <f t="shared" si="13"/>
        <v>137</v>
      </c>
      <c r="I411" s="414" t="s">
        <v>1078</v>
      </c>
      <c r="J411">
        <v>3</v>
      </c>
      <c r="K411" s="414" t="s">
        <v>1154</v>
      </c>
    </row>
    <row r="412" spans="1:11" ht="13.5">
      <c r="A412" s="523" t="s">
        <v>1152</v>
      </c>
      <c r="B412" s="414" t="s">
        <v>829</v>
      </c>
      <c r="C412">
        <f t="shared" si="12"/>
        <v>138</v>
      </c>
      <c r="D412" s="414" t="s">
        <v>563</v>
      </c>
      <c r="E412">
        <v>1</v>
      </c>
      <c r="F412" s="411" t="s">
        <v>1153</v>
      </c>
      <c r="G412" s="414" t="s">
        <v>829</v>
      </c>
      <c r="H412">
        <f t="shared" si="13"/>
        <v>138</v>
      </c>
      <c r="I412" s="414" t="s">
        <v>1078</v>
      </c>
      <c r="J412">
        <v>1</v>
      </c>
      <c r="K412" s="414" t="s">
        <v>1154</v>
      </c>
    </row>
    <row r="413" spans="1:11" ht="13.5">
      <c r="A413" s="523" t="s">
        <v>1152</v>
      </c>
      <c r="B413" s="414" t="s">
        <v>829</v>
      </c>
      <c r="C413">
        <f t="shared" si="12"/>
        <v>138</v>
      </c>
      <c r="D413" s="414" t="s">
        <v>563</v>
      </c>
      <c r="E413">
        <v>2</v>
      </c>
      <c r="F413" s="411" t="s">
        <v>1153</v>
      </c>
      <c r="G413" s="414" t="s">
        <v>829</v>
      </c>
      <c r="H413">
        <f t="shared" si="13"/>
        <v>138</v>
      </c>
      <c r="I413" s="414" t="s">
        <v>1078</v>
      </c>
      <c r="J413">
        <v>2</v>
      </c>
      <c r="K413" s="414" t="s">
        <v>1154</v>
      </c>
    </row>
    <row r="414" spans="1:11" ht="13.5">
      <c r="A414" s="523" t="s">
        <v>1152</v>
      </c>
      <c r="B414" s="414" t="s">
        <v>829</v>
      </c>
      <c r="C414">
        <f t="shared" si="12"/>
        <v>138</v>
      </c>
      <c r="D414" s="414" t="s">
        <v>563</v>
      </c>
      <c r="E414">
        <v>3</v>
      </c>
      <c r="F414" s="411" t="s">
        <v>1153</v>
      </c>
      <c r="G414" s="414" t="s">
        <v>829</v>
      </c>
      <c r="H414">
        <f t="shared" si="13"/>
        <v>138</v>
      </c>
      <c r="I414" s="414" t="s">
        <v>1078</v>
      </c>
      <c r="J414">
        <v>3</v>
      </c>
      <c r="K414" s="414" t="s">
        <v>1154</v>
      </c>
    </row>
    <row r="415" spans="1:11" ht="13.5">
      <c r="A415" s="523" t="s">
        <v>1152</v>
      </c>
      <c r="B415" s="414" t="s">
        <v>829</v>
      </c>
      <c r="C415">
        <f t="shared" si="12"/>
        <v>139</v>
      </c>
      <c r="D415" s="414" t="s">
        <v>563</v>
      </c>
      <c r="E415">
        <v>1</v>
      </c>
      <c r="F415" s="411" t="s">
        <v>1153</v>
      </c>
      <c r="G415" s="414" t="s">
        <v>829</v>
      </c>
      <c r="H415">
        <f t="shared" si="13"/>
        <v>139</v>
      </c>
      <c r="I415" s="414" t="s">
        <v>1078</v>
      </c>
      <c r="J415">
        <v>1</v>
      </c>
      <c r="K415" s="414" t="s">
        <v>1154</v>
      </c>
    </row>
    <row r="416" spans="1:11" ht="13.5">
      <c r="A416" s="523" t="s">
        <v>1152</v>
      </c>
      <c r="B416" s="414" t="s">
        <v>829</v>
      </c>
      <c r="C416">
        <f t="shared" si="12"/>
        <v>139</v>
      </c>
      <c r="D416" s="414" t="s">
        <v>563</v>
      </c>
      <c r="E416">
        <v>2</v>
      </c>
      <c r="F416" s="411" t="s">
        <v>1153</v>
      </c>
      <c r="G416" s="414" t="s">
        <v>829</v>
      </c>
      <c r="H416">
        <f t="shared" si="13"/>
        <v>139</v>
      </c>
      <c r="I416" s="414" t="s">
        <v>1078</v>
      </c>
      <c r="J416">
        <v>2</v>
      </c>
      <c r="K416" s="414" t="s">
        <v>1154</v>
      </c>
    </row>
    <row r="417" spans="1:11" ht="13.5">
      <c r="A417" s="523" t="s">
        <v>1152</v>
      </c>
      <c r="B417" s="414" t="s">
        <v>829</v>
      </c>
      <c r="C417">
        <f t="shared" si="12"/>
        <v>139</v>
      </c>
      <c r="D417" s="414" t="s">
        <v>563</v>
      </c>
      <c r="E417">
        <v>3</v>
      </c>
      <c r="F417" s="411" t="s">
        <v>1153</v>
      </c>
      <c r="G417" s="414" t="s">
        <v>829</v>
      </c>
      <c r="H417">
        <f t="shared" si="13"/>
        <v>139</v>
      </c>
      <c r="I417" s="414" t="s">
        <v>1078</v>
      </c>
      <c r="J417">
        <v>3</v>
      </c>
      <c r="K417" s="414" t="s">
        <v>1154</v>
      </c>
    </row>
    <row r="418" spans="1:11" ht="13.5">
      <c r="A418" s="523" t="s">
        <v>1152</v>
      </c>
      <c r="B418" s="414" t="s">
        <v>829</v>
      </c>
      <c r="C418">
        <f t="shared" si="12"/>
        <v>140</v>
      </c>
      <c r="D418" s="414" t="s">
        <v>563</v>
      </c>
      <c r="E418">
        <v>1</v>
      </c>
      <c r="F418" s="411" t="s">
        <v>1153</v>
      </c>
      <c r="G418" s="414" t="s">
        <v>829</v>
      </c>
      <c r="H418">
        <f t="shared" si="13"/>
        <v>140</v>
      </c>
      <c r="I418" s="414" t="s">
        <v>1078</v>
      </c>
      <c r="J418">
        <v>1</v>
      </c>
      <c r="K418" s="414" t="s">
        <v>1154</v>
      </c>
    </row>
    <row r="419" spans="1:11" ht="13.5">
      <c r="A419" s="523" t="s">
        <v>1152</v>
      </c>
      <c r="B419" s="414" t="s">
        <v>829</v>
      </c>
      <c r="C419">
        <f t="shared" si="12"/>
        <v>140</v>
      </c>
      <c r="D419" s="414" t="s">
        <v>563</v>
      </c>
      <c r="E419">
        <v>2</v>
      </c>
      <c r="F419" s="411" t="s">
        <v>1153</v>
      </c>
      <c r="G419" s="414" t="s">
        <v>829</v>
      </c>
      <c r="H419">
        <f t="shared" si="13"/>
        <v>140</v>
      </c>
      <c r="I419" s="414" t="s">
        <v>1078</v>
      </c>
      <c r="J419">
        <v>2</v>
      </c>
      <c r="K419" s="414" t="s">
        <v>1154</v>
      </c>
    </row>
    <row r="420" spans="1:11" ht="13.5">
      <c r="A420" s="523" t="s">
        <v>1152</v>
      </c>
      <c r="B420" s="414" t="s">
        <v>829</v>
      </c>
      <c r="C420">
        <f t="shared" si="12"/>
        <v>140</v>
      </c>
      <c r="D420" s="414" t="s">
        <v>563</v>
      </c>
      <c r="E420">
        <v>3</v>
      </c>
      <c r="F420" s="411" t="s">
        <v>1153</v>
      </c>
      <c r="G420" s="414" t="s">
        <v>829</v>
      </c>
      <c r="H420">
        <f t="shared" si="13"/>
        <v>140</v>
      </c>
      <c r="I420" s="414" t="s">
        <v>1078</v>
      </c>
      <c r="J420">
        <v>3</v>
      </c>
      <c r="K420" s="414" t="s">
        <v>1154</v>
      </c>
    </row>
    <row r="421" spans="1:11" ht="13.5">
      <c r="A421" s="523" t="s">
        <v>1152</v>
      </c>
      <c r="B421" s="414" t="s">
        <v>829</v>
      </c>
      <c r="C421">
        <f t="shared" si="12"/>
        <v>141</v>
      </c>
      <c r="D421" s="414" t="s">
        <v>563</v>
      </c>
      <c r="E421">
        <v>1</v>
      </c>
      <c r="F421" s="411" t="s">
        <v>1153</v>
      </c>
      <c r="G421" s="414" t="s">
        <v>829</v>
      </c>
      <c r="H421">
        <f t="shared" si="13"/>
        <v>141</v>
      </c>
      <c r="I421" s="414" t="s">
        <v>1078</v>
      </c>
      <c r="J421">
        <v>1</v>
      </c>
      <c r="K421" s="414" t="s">
        <v>1154</v>
      </c>
    </row>
    <row r="422" spans="1:11" ht="13.5">
      <c r="A422" s="523" t="s">
        <v>1152</v>
      </c>
      <c r="B422" s="414" t="s">
        <v>829</v>
      </c>
      <c r="C422">
        <f t="shared" si="12"/>
        <v>141</v>
      </c>
      <c r="D422" s="414" t="s">
        <v>563</v>
      </c>
      <c r="E422">
        <v>2</v>
      </c>
      <c r="F422" s="411" t="s">
        <v>1153</v>
      </c>
      <c r="G422" s="414" t="s">
        <v>829</v>
      </c>
      <c r="H422">
        <f t="shared" si="13"/>
        <v>141</v>
      </c>
      <c r="I422" s="414" t="s">
        <v>1078</v>
      </c>
      <c r="J422">
        <v>2</v>
      </c>
      <c r="K422" s="414" t="s">
        <v>1154</v>
      </c>
    </row>
    <row r="423" spans="1:11" ht="13.5">
      <c r="A423" s="523" t="s">
        <v>1152</v>
      </c>
      <c r="B423" s="414" t="s">
        <v>829</v>
      </c>
      <c r="C423">
        <f t="shared" si="12"/>
        <v>141</v>
      </c>
      <c r="D423" s="414" t="s">
        <v>563</v>
      </c>
      <c r="E423">
        <v>3</v>
      </c>
      <c r="F423" s="411" t="s">
        <v>1153</v>
      </c>
      <c r="G423" s="414" t="s">
        <v>829</v>
      </c>
      <c r="H423">
        <f t="shared" si="13"/>
        <v>141</v>
      </c>
      <c r="I423" s="414" t="s">
        <v>1078</v>
      </c>
      <c r="J423">
        <v>3</v>
      </c>
      <c r="K423" s="414" t="s">
        <v>1154</v>
      </c>
    </row>
    <row r="424" spans="1:11" ht="13.5">
      <c r="A424" s="523" t="s">
        <v>1152</v>
      </c>
      <c r="B424" s="414" t="s">
        <v>829</v>
      </c>
      <c r="C424">
        <f t="shared" si="12"/>
        <v>142</v>
      </c>
      <c r="D424" s="414" t="s">
        <v>563</v>
      </c>
      <c r="E424">
        <v>1</v>
      </c>
      <c r="F424" s="411" t="s">
        <v>1153</v>
      </c>
      <c r="G424" s="414" t="s">
        <v>829</v>
      </c>
      <c r="H424">
        <f t="shared" si="13"/>
        <v>142</v>
      </c>
      <c r="I424" s="414" t="s">
        <v>1078</v>
      </c>
      <c r="J424">
        <v>1</v>
      </c>
      <c r="K424" s="414" t="s">
        <v>1154</v>
      </c>
    </row>
    <row r="425" spans="1:11" ht="13.5">
      <c r="A425" s="523" t="s">
        <v>1152</v>
      </c>
      <c r="B425" s="414" t="s">
        <v>829</v>
      </c>
      <c r="C425">
        <f t="shared" si="12"/>
        <v>142</v>
      </c>
      <c r="D425" s="414" t="s">
        <v>563</v>
      </c>
      <c r="E425">
        <v>2</v>
      </c>
      <c r="F425" s="411" t="s">
        <v>1153</v>
      </c>
      <c r="G425" s="414" t="s">
        <v>829</v>
      </c>
      <c r="H425">
        <f t="shared" si="13"/>
        <v>142</v>
      </c>
      <c r="I425" s="414" t="s">
        <v>1078</v>
      </c>
      <c r="J425">
        <v>2</v>
      </c>
      <c r="K425" s="414" t="s">
        <v>1154</v>
      </c>
    </row>
    <row r="426" spans="1:11" ht="13.5">
      <c r="A426" s="523" t="s">
        <v>1152</v>
      </c>
      <c r="B426" s="414" t="s">
        <v>829</v>
      </c>
      <c r="C426">
        <f t="shared" si="12"/>
        <v>142</v>
      </c>
      <c r="D426" s="414" t="s">
        <v>563</v>
      </c>
      <c r="E426">
        <v>3</v>
      </c>
      <c r="F426" s="411" t="s">
        <v>1153</v>
      </c>
      <c r="G426" s="414" t="s">
        <v>829</v>
      </c>
      <c r="H426">
        <f t="shared" si="13"/>
        <v>142</v>
      </c>
      <c r="I426" s="414" t="s">
        <v>1078</v>
      </c>
      <c r="J426">
        <v>3</v>
      </c>
      <c r="K426" s="414" t="s">
        <v>1154</v>
      </c>
    </row>
    <row r="427" spans="1:11" ht="13.5">
      <c r="A427" s="523" t="s">
        <v>1152</v>
      </c>
      <c r="B427" s="414" t="s">
        <v>829</v>
      </c>
      <c r="C427">
        <f t="shared" si="12"/>
        <v>143</v>
      </c>
      <c r="D427" s="414" t="s">
        <v>563</v>
      </c>
      <c r="E427">
        <v>1</v>
      </c>
      <c r="F427" s="411" t="s">
        <v>1153</v>
      </c>
      <c r="G427" s="414" t="s">
        <v>829</v>
      </c>
      <c r="H427">
        <f t="shared" si="13"/>
        <v>143</v>
      </c>
      <c r="I427" s="414" t="s">
        <v>1078</v>
      </c>
      <c r="J427">
        <v>1</v>
      </c>
      <c r="K427" s="414" t="s">
        <v>1154</v>
      </c>
    </row>
    <row r="428" spans="1:11" ht="13.5">
      <c r="A428" s="523" t="s">
        <v>1152</v>
      </c>
      <c r="B428" s="414" t="s">
        <v>829</v>
      </c>
      <c r="C428">
        <f t="shared" si="12"/>
        <v>143</v>
      </c>
      <c r="D428" s="414" t="s">
        <v>563</v>
      </c>
      <c r="E428">
        <v>2</v>
      </c>
      <c r="F428" s="411" t="s">
        <v>1153</v>
      </c>
      <c r="G428" s="414" t="s">
        <v>829</v>
      </c>
      <c r="H428">
        <f t="shared" si="13"/>
        <v>143</v>
      </c>
      <c r="I428" s="414" t="s">
        <v>1078</v>
      </c>
      <c r="J428">
        <v>2</v>
      </c>
      <c r="K428" s="414" t="s">
        <v>1154</v>
      </c>
    </row>
    <row r="429" spans="1:11" ht="13.5">
      <c r="A429" s="523" t="s">
        <v>1152</v>
      </c>
      <c r="B429" s="414" t="s">
        <v>829</v>
      </c>
      <c r="C429">
        <f t="shared" si="12"/>
        <v>143</v>
      </c>
      <c r="D429" s="414" t="s">
        <v>563</v>
      </c>
      <c r="E429">
        <v>3</v>
      </c>
      <c r="F429" s="411" t="s">
        <v>1153</v>
      </c>
      <c r="G429" s="414" t="s">
        <v>829</v>
      </c>
      <c r="H429">
        <f t="shared" si="13"/>
        <v>143</v>
      </c>
      <c r="I429" s="414" t="s">
        <v>1078</v>
      </c>
      <c r="J429">
        <v>3</v>
      </c>
      <c r="K429" s="414" t="s">
        <v>1154</v>
      </c>
    </row>
    <row r="430" spans="1:11" ht="13.5">
      <c r="A430" s="523" t="s">
        <v>1152</v>
      </c>
      <c r="B430" s="414" t="s">
        <v>829</v>
      </c>
      <c r="C430">
        <f t="shared" si="12"/>
        <v>144</v>
      </c>
      <c r="D430" s="414" t="s">
        <v>563</v>
      </c>
      <c r="E430">
        <v>1</v>
      </c>
      <c r="F430" s="411" t="s">
        <v>1153</v>
      </c>
      <c r="G430" s="414" t="s">
        <v>829</v>
      </c>
      <c r="H430">
        <f t="shared" si="13"/>
        <v>144</v>
      </c>
      <c r="I430" s="414" t="s">
        <v>1078</v>
      </c>
      <c r="J430">
        <v>1</v>
      </c>
      <c r="K430" s="414" t="s">
        <v>1154</v>
      </c>
    </row>
    <row r="431" spans="1:11" ht="13.5">
      <c r="A431" s="523" t="s">
        <v>1152</v>
      </c>
      <c r="B431" s="414" t="s">
        <v>829</v>
      </c>
      <c r="C431">
        <f t="shared" si="12"/>
        <v>144</v>
      </c>
      <c r="D431" s="414" t="s">
        <v>563</v>
      </c>
      <c r="E431">
        <v>2</v>
      </c>
      <c r="F431" s="411" t="s">
        <v>1153</v>
      </c>
      <c r="G431" s="414" t="s">
        <v>829</v>
      </c>
      <c r="H431">
        <f t="shared" si="13"/>
        <v>144</v>
      </c>
      <c r="I431" s="414" t="s">
        <v>1078</v>
      </c>
      <c r="J431">
        <v>2</v>
      </c>
      <c r="K431" s="414" t="s">
        <v>1154</v>
      </c>
    </row>
    <row r="432" spans="1:11" ht="13.5">
      <c r="A432" s="523" t="s">
        <v>1152</v>
      </c>
      <c r="B432" s="414" t="s">
        <v>829</v>
      </c>
      <c r="C432">
        <f t="shared" si="12"/>
        <v>144</v>
      </c>
      <c r="D432" s="414" t="s">
        <v>563</v>
      </c>
      <c r="E432">
        <v>3</v>
      </c>
      <c r="F432" s="411" t="s">
        <v>1153</v>
      </c>
      <c r="G432" s="414" t="s">
        <v>829</v>
      </c>
      <c r="H432">
        <f t="shared" si="13"/>
        <v>144</v>
      </c>
      <c r="I432" s="414" t="s">
        <v>1078</v>
      </c>
      <c r="J432">
        <v>3</v>
      </c>
      <c r="K432" s="414" t="s">
        <v>1154</v>
      </c>
    </row>
    <row r="433" spans="1:11" ht="13.5">
      <c r="A433" s="523" t="s">
        <v>1152</v>
      </c>
      <c r="B433" s="414" t="s">
        <v>829</v>
      </c>
      <c r="C433">
        <f t="shared" si="12"/>
        <v>145</v>
      </c>
      <c r="D433" s="414" t="s">
        <v>563</v>
      </c>
      <c r="E433">
        <v>1</v>
      </c>
      <c r="F433" s="411" t="s">
        <v>1153</v>
      </c>
      <c r="G433" s="414" t="s">
        <v>829</v>
      </c>
      <c r="H433">
        <f t="shared" si="13"/>
        <v>145</v>
      </c>
      <c r="I433" s="414" t="s">
        <v>1078</v>
      </c>
      <c r="J433">
        <v>1</v>
      </c>
      <c r="K433" s="414" t="s">
        <v>1154</v>
      </c>
    </row>
    <row r="434" spans="1:11" ht="13.5">
      <c r="A434" s="523" t="s">
        <v>1152</v>
      </c>
      <c r="B434" s="414" t="s">
        <v>829</v>
      </c>
      <c r="C434">
        <f t="shared" si="12"/>
        <v>145</v>
      </c>
      <c r="D434" s="414" t="s">
        <v>563</v>
      </c>
      <c r="E434">
        <v>2</v>
      </c>
      <c r="F434" s="411" t="s">
        <v>1153</v>
      </c>
      <c r="G434" s="414" t="s">
        <v>829</v>
      </c>
      <c r="H434">
        <f t="shared" si="13"/>
        <v>145</v>
      </c>
      <c r="I434" s="414" t="s">
        <v>1078</v>
      </c>
      <c r="J434">
        <v>2</v>
      </c>
      <c r="K434" s="414" t="s">
        <v>1154</v>
      </c>
    </row>
    <row r="435" spans="1:11" ht="13.5">
      <c r="A435" s="523" t="s">
        <v>1152</v>
      </c>
      <c r="B435" s="414" t="s">
        <v>829</v>
      </c>
      <c r="C435">
        <f t="shared" si="12"/>
        <v>145</v>
      </c>
      <c r="D435" s="414" t="s">
        <v>563</v>
      </c>
      <c r="E435">
        <v>3</v>
      </c>
      <c r="F435" s="411" t="s">
        <v>1153</v>
      </c>
      <c r="G435" s="414" t="s">
        <v>829</v>
      </c>
      <c r="H435">
        <f t="shared" si="13"/>
        <v>145</v>
      </c>
      <c r="I435" s="414" t="s">
        <v>1078</v>
      </c>
      <c r="J435">
        <v>3</v>
      </c>
      <c r="K435" s="414" t="s">
        <v>1154</v>
      </c>
    </row>
    <row r="436" spans="1:11" ht="13.5">
      <c r="A436" s="523" t="s">
        <v>1152</v>
      </c>
      <c r="B436" s="414" t="s">
        <v>829</v>
      </c>
      <c r="C436">
        <f t="shared" si="12"/>
        <v>146</v>
      </c>
      <c r="D436" s="414" t="s">
        <v>563</v>
      </c>
      <c r="E436">
        <v>1</v>
      </c>
      <c r="F436" s="411" t="s">
        <v>1153</v>
      </c>
      <c r="G436" s="414" t="s">
        <v>829</v>
      </c>
      <c r="H436">
        <f t="shared" si="13"/>
        <v>146</v>
      </c>
      <c r="I436" s="414" t="s">
        <v>1078</v>
      </c>
      <c r="J436">
        <v>1</v>
      </c>
      <c r="K436" s="414" t="s">
        <v>1154</v>
      </c>
    </row>
    <row r="437" spans="1:11" ht="13.5">
      <c r="A437" s="523" t="s">
        <v>1152</v>
      </c>
      <c r="B437" s="414" t="s">
        <v>829</v>
      </c>
      <c r="C437">
        <f t="shared" si="12"/>
        <v>146</v>
      </c>
      <c r="D437" s="414" t="s">
        <v>563</v>
      </c>
      <c r="E437">
        <v>2</v>
      </c>
      <c r="F437" s="411" t="s">
        <v>1153</v>
      </c>
      <c r="G437" s="414" t="s">
        <v>829</v>
      </c>
      <c r="H437">
        <f t="shared" si="13"/>
        <v>146</v>
      </c>
      <c r="I437" s="414" t="s">
        <v>1078</v>
      </c>
      <c r="J437">
        <v>2</v>
      </c>
      <c r="K437" s="414" t="s">
        <v>1154</v>
      </c>
    </row>
    <row r="438" spans="1:11" ht="13.5">
      <c r="A438" s="523" t="s">
        <v>1152</v>
      </c>
      <c r="B438" s="414" t="s">
        <v>829</v>
      </c>
      <c r="C438">
        <f t="shared" si="12"/>
        <v>146</v>
      </c>
      <c r="D438" s="414" t="s">
        <v>563</v>
      </c>
      <c r="E438">
        <v>3</v>
      </c>
      <c r="F438" s="411" t="s">
        <v>1153</v>
      </c>
      <c r="G438" s="414" t="s">
        <v>829</v>
      </c>
      <c r="H438">
        <f t="shared" si="13"/>
        <v>146</v>
      </c>
      <c r="I438" s="414" t="s">
        <v>1078</v>
      </c>
      <c r="J438">
        <v>3</v>
      </c>
      <c r="K438" s="414" t="s">
        <v>1154</v>
      </c>
    </row>
    <row r="439" spans="1:11" ht="13.5">
      <c r="A439" s="523" t="s">
        <v>1152</v>
      </c>
      <c r="B439" s="414" t="s">
        <v>829</v>
      </c>
      <c r="C439">
        <f t="shared" si="12"/>
        <v>147</v>
      </c>
      <c r="D439" s="414" t="s">
        <v>563</v>
      </c>
      <c r="E439">
        <v>1</v>
      </c>
      <c r="F439" s="411" t="s">
        <v>1153</v>
      </c>
      <c r="G439" s="414" t="s">
        <v>829</v>
      </c>
      <c r="H439">
        <f t="shared" si="13"/>
        <v>147</v>
      </c>
      <c r="I439" s="414" t="s">
        <v>1078</v>
      </c>
      <c r="J439">
        <v>1</v>
      </c>
      <c r="K439" s="414" t="s">
        <v>1154</v>
      </c>
    </row>
    <row r="440" spans="1:11" ht="13.5">
      <c r="A440" s="523" t="s">
        <v>1152</v>
      </c>
      <c r="B440" s="414" t="s">
        <v>829</v>
      </c>
      <c r="C440">
        <f t="shared" si="12"/>
        <v>147</v>
      </c>
      <c r="D440" s="414" t="s">
        <v>563</v>
      </c>
      <c r="E440">
        <v>2</v>
      </c>
      <c r="F440" s="411" t="s">
        <v>1153</v>
      </c>
      <c r="G440" s="414" t="s">
        <v>829</v>
      </c>
      <c r="H440">
        <f t="shared" si="13"/>
        <v>147</v>
      </c>
      <c r="I440" s="414" t="s">
        <v>1078</v>
      </c>
      <c r="J440">
        <v>2</v>
      </c>
      <c r="K440" s="414" t="s">
        <v>1154</v>
      </c>
    </row>
    <row r="441" spans="1:11" ht="13.5">
      <c r="A441" s="523" t="s">
        <v>1152</v>
      </c>
      <c r="B441" s="414" t="s">
        <v>829</v>
      </c>
      <c r="C441">
        <f t="shared" si="12"/>
        <v>147</v>
      </c>
      <c r="D441" s="414" t="s">
        <v>563</v>
      </c>
      <c r="E441">
        <v>3</v>
      </c>
      <c r="F441" s="411" t="s">
        <v>1153</v>
      </c>
      <c r="G441" s="414" t="s">
        <v>829</v>
      </c>
      <c r="H441">
        <f t="shared" si="13"/>
        <v>147</v>
      </c>
      <c r="I441" s="414" t="s">
        <v>1078</v>
      </c>
      <c r="J441">
        <v>3</v>
      </c>
      <c r="K441" s="414" t="s">
        <v>1154</v>
      </c>
    </row>
    <row r="442" spans="1:11" ht="13.5">
      <c r="A442" s="523" t="s">
        <v>1152</v>
      </c>
      <c r="B442" s="414" t="s">
        <v>829</v>
      </c>
      <c r="C442">
        <f t="shared" si="12"/>
        <v>148</v>
      </c>
      <c r="D442" s="414" t="s">
        <v>563</v>
      </c>
      <c r="E442">
        <v>1</v>
      </c>
      <c r="F442" s="411" t="s">
        <v>1153</v>
      </c>
      <c r="G442" s="414" t="s">
        <v>829</v>
      </c>
      <c r="H442">
        <f t="shared" si="13"/>
        <v>148</v>
      </c>
      <c r="I442" s="414" t="s">
        <v>1078</v>
      </c>
      <c r="J442">
        <v>1</v>
      </c>
      <c r="K442" s="414" t="s">
        <v>1154</v>
      </c>
    </row>
    <row r="443" spans="1:11" ht="13.5">
      <c r="A443" s="523" t="s">
        <v>1152</v>
      </c>
      <c r="B443" s="414" t="s">
        <v>829</v>
      </c>
      <c r="C443">
        <f t="shared" si="12"/>
        <v>148</v>
      </c>
      <c r="D443" s="414" t="s">
        <v>563</v>
      </c>
      <c r="E443">
        <v>2</v>
      </c>
      <c r="F443" s="411" t="s">
        <v>1153</v>
      </c>
      <c r="G443" s="414" t="s">
        <v>829</v>
      </c>
      <c r="H443">
        <f t="shared" si="13"/>
        <v>148</v>
      </c>
      <c r="I443" s="414" t="s">
        <v>1078</v>
      </c>
      <c r="J443">
        <v>2</v>
      </c>
      <c r="K443" s="414" t="s">
        <v>1154</v>
      </c>
    </row>
    <row r="444" spans="1:11" ht="13.5">
      <c r="A444" s="523" t="s">
        <v>1152</v>
      </c>
      <c r="B444" s="414" t="s">
        <v>829</v>
      </c>
      <c r="C444">
        <f t="shared" si="12"/>
        <v>148</v>
      </c>
      <c r="D444" s="414" t="s">
        <v>563</v>
      </c>
      <c r="E444">
        <v>3</v>
      </c>
      <c r="F444" s="411" t="s">
        <v>1153</v>
      </c>
      <c r="G444" s="414" t="s">
        <v>829</v>
      </c>
      <c r="H444">
        <f t="shared" si="13"/>
        <v>148</v>
      </c>
      <c r="I444" s="414" t="s">
        <v>1078</v>
      </c>
      <c r="J444">
        <v>3</v>
      </c>
      <c r="K444" s="414" t="s">
        <v>1154</v>
      </c>
    </row>
    <row r="445" spans="1:11" ht="13.5">
      <c r="A445" s="523" t="s">
        <v>1152</v>
      </c>
      <c r="B445" s="414" t="s">
        <v>829</v>
      </c>
      <c r="C445">
        <f t="shared" si="12"/>
        <v>149</v>
      </c>
      <c r="D445" s="414" t="s">
        <v>563</v>
      </c>
      <c r="E445">
        <v>1</v>
      </c>
      <c r="F445" s="411" t="s">
        <v>1153</v>
      </c>
      <c r="G445" s="414" t="s">
        <v>829</v>
      </c>
      <c r="H445">
        <f t="shared" si="13"/>
        <v>149</v>
      </c>
      <c r="I445" s="414" t="s">
        <v>1078</v>
      </c>
      <c r="J445">
        <v>1</v>
      </c>
      <c r="K445" s="414" t="s">
        <v>1154</v>
      </c>
    </row>
    <row r="446" spans="1:11" ht="13.5">
      <c r="A446" s="523" t="s">
        <v>1152</v>
      </c>
      <c r="B446" s="414" t="s">
        <v>829</v>
      </c>
      <c r="C446">
        <f t="shared" si="12"/>
        <v>149</v>
      </c>
      <c r="D446" s="414" t="s">
        <v>563</v>
      </c>
      <c r="E446">
        <v>2</v>
      </c>
      <c r="F446" s="411" t="s">
        <v>1153</v>
      </c>
      <c r="G446" s="414" t="s">
        <v>829</v>
      </c>
      <c r="H446">
        <f t="shared" si="13"/>
        <v>149</v>
      </c>
      <c r="I446" s="414" t="s">
        <v>1078</v>
      </c>
      <c r="J446">
        <v>2</v>
      </c>
      <c r="K446" s="414" t="s">
        <v>1154</v>
      </c>
    </row>
    <row r="447" spans="1:11" ht="13.5">
      <c r="A447" s="523" t="s">
        <v>1152</v>
      </c>
      <c r="B447" s="414" t="s">
        <v>829</v>
      </c>
      <c r="C447">
        <f t="shared" si="12"/>
        <v>149</v>
      </c>
      <c r="D447" s="414" t="s">
        <v>563</v>
      </c>
      <c r="E447">
        <v>3</v>
      </c>
      <c r="F447" s="411" t="s">
        <v>1153</v>
      </c>
      <c r="G447" s="414" t="s">
        <v>829</v>
      </c>
      <c r="H447">
        <f t="shared" si="13"/>
        <v>149</v>
      </c>
      <c r="I447" s="414" t="s">
        <v>1078</v>
      </c>
      <c r="J447">
        <v>3</v>
      </c>
      <c r="K447" s="414" t="s">
        <v>1154</v>
      </c>
    </row>
    <row r="448" spans="1:11" ht="13.5">
      <c r="A448" s="523" t="s">
        <v>1152</v>
      </c>
      <c r="B448" s="414" t="s">
        <v>829</v>
      </c>
      <c r="C448">
        <f t="shared" si="12"/>
        <v>150</v>
      </c>
      <c r="D448" s="414" t="s">
        <v>563</v>
      </c>
      <c r="E448">
        <v>1</v>
      </c>
      <c r="F448" s="411" t="s">
        <v>1153</v>
      </c>
      <c r="G448" s="414" t="s">
        <v>829</v>
      </c>
      <c r="H448">
        <f t="shared" si="13"/>
        <v>150</v>
      </c>
      <c r="I448" s="414" t="s">
        <v>1078</v>
      </c>
      <c r="J448">
        <v>1</v>
      </c>
      <c r="K448" s="414" t="s">
        <v>1154</v>
      </c>
    </row>
    <row r="449" spans="1:11" ht="13.5">
      <c r="A449" s="523" t="s">
        <v>1152</v>
      </c>
      <c r="B449" s="414" t="s">
        <v>829</v>
      </c>
      <c r="C449">
        <f t="shared" si="12"/>
        <v>150</v>
      </c>
      <c r="D449" s="414" t="s">
        <v>563</v>
      </c>
      <c r="E449">
        <v>2</v>
      </c>
      <c r="F449" s="411" t="s">
        <v>1153</v>
      </c>
      <c r="G449" s="414" t="s">
        <v>829</v>
      </c>
      <c r="H449">
        <f t="shared" si="13"/>
        <v>150</v>
      </c>
      <c r="I449" s="414" t="s">
        <v>1078</v>
      </c>
      <c r="J449">
        <v>2</v>
      </c>
      <c r="K449" s="414" t="s">
        <v>1154</v>
      </c>
    </row>
    <row r="450" spans="1:11" ht="13.5">
      <c r="A450" s="523" t="s">
        <v>1152</v>
      </c>
      <c r="B450" s="414" t="s">
        <v>829</v>
      </c>
      <c r="C450">
        <f t="shared" si="12"/>
        <v>150</v>
      </c>
      <c r="D450" s="414" t="s">
        <v>563</v>
      </c>
      <c r="E450">
        <v>3</v>
      </c>
      <c r="F450" s="411" t="s">
        <v>1153</v>
      </c>
      <c r="G450" s="414" t="s">
        <v>829</v>
      </c>
      <c r="H450">
        <f t="shared" si="13"/>
        <v>150</v>
      </c>
      <c r="I450" s="414" t="s">
        <v>1078</v>
      </c>
      <c r="J450">
        <v>3</v>
      </c>
      <c r="K450" s="414" t="s">
        <v>1154</v>
      </c>
    </row>
    <row r="451" spans="1:11" ht="13.5">
      <c r="A451" s="523" t="s">
        <v>1152</v>
      </c>
      <c r="B451" s="414" t="s">
        <v>829</v>
      </c>
      <c r="C451">
        <f t="shared" si="12"/>
        <v>151</v>
      </c>
      <c r="D451" s="414" t="s">
        <v>563</v>
      </c>
      <c r="E451">
        <v>1</v>
      </c>
      <c r="F451" s="411" t="s">
        <v>1153</v>
      </c>
      <c r="G451" s="414" t="s">
        <v>829</v>
      </c>
      <c r="H451">
        <f t="shared" si="13"/>
        <v>151</v>
      </c>
      <c r="I451" s="414" t="s">
        <v>1078</v>
      </c>
      <c r="J451">
        <v>1</v>
      </c>
      <c r="K451" s="414" t="s">
        <v>1154</v>
      </c>
    </row>
    <row r="452" spans="1:11" ht="13.5">
      <c r="A452" s="523" t="s">
        <v>1152</v>
      </c>
      <c r="B452" s="414" t="s">
        <v>829</v>
      </c>
      <c r="C452">
        <f t="shared" si="12"/>
        <v>151</v>
      </c>
      <c r="D452" s="414" t="s">
        <v>563</v>
      </c>
      <c r="E452">
        <v>2</v>
      </c>
      <c r="F452" s="411" t="s">
        <v>1153</v>
      </c>
      <c r="G452" s="414" t="s">
        <v>829</v>
      </c>
      <c r="H452">
        <f t="shared" si="13"/>
        <v>151</v>
      </c>
      <c r="I452" s="414" t="s">
        <v>1078</v>
      </c>
      <c r="J452">
        <v>2</v>
      </c>
      <c r="K452" s="414" t="s">
        <v>1154</v>
      </c>
    </row>
    <row r="453" spans="1:11" ht="13.5">
      <c r="A453" s="523" t="s">
        <v>1152</v>
      </c>
      <c r="B453" s="414" t="s">
        <v>829</v>
      </c>
      <c r="C453">
        <f t="shared" ref="C453:C516" si="14">C450+1</f>
        <v>151</v>
      </c>
      <c r="D453" s="414" t="s">
        <v>563</v>
      </c>
      <c r="E453">
        <v>3</v>
      </c>
      <c r="F453" s="411" t="s">
        <v>1153</v>
      </c>
      <c r="G453" s="414" t="s">
        <v>829</v>
      </c>
      <c r="H453">
        <f t="shared" ref="H453:H516" si="15">H450+1</f>
        <v>151</v>
      </c>
      <c r="I453" s="414" t="s">
        <v>1078</v>
      </c>
      <c r="J453">
        <v>3</v>
      </c>
      <c r="K453" s="414" t="s">
        <v>1154</v>
      </c>
    </row>
    <row r="454" spans="1:11" ht="13.5">
      <c r="A454" s="523" t="s">
        <v>1152</v>
      </c>
      <c r="B454" s="414" t="s">
        <v>829</v>
      </c>
      <c r="C454">
        <f t="shared" si="14"/>
        <v>152</v>
      </c>
      <c r="D454" s="414" t="s">
        <v>563</v>
      </c>
      <c r="E454">
        <v>1</v>
      </c>
      <c r="F454" s="411" t="s">
        <v>1153</v>
      </c>
      <c r="G454" s="414" t="s">
        <v>829</v>
      </c>
      <c r="H454">
        <f t="shared" si="15"/>
        <v>152</v>
      </c>
      <c r="I454" s="414" t="s">
        <v>1078</v>
      </c>
      <c r="J454">
        <v>1</v>
      </c>
      <c r="K454" s="414" t="s">
        <v>1154</v>
      </c>
    </row>
    <row r="455" spans="1:11" ht="13.5">
      <c r="A455" s="523" t="s">
        <v>1152</v>
      </c>
      <c r="B455" s="414" t="s">
        <v>829</v>
      </c>
      <c r="C455">
        <f t="shared" si="14"/>
        <v>152</v>
      </c>
      <c r="D455" s="414" t="s">
        <v>563</v>
      </c>
      <c r="E455">
        <v>2</v>
      </c>
      <c r="F455" s="411" t="s">
        <v>1153</v>
      </c>
      <c r="G455" s="414" t="s">
        <v>829</v>
      </c>
      <c r="H455">
        <f t="shared" si="15"/>
        <v>152</v>
      </c>
      <c r="I455" s="414" t="s">
        <v>1078</v>
      </c>
      <c r="J455">
        <v>2</v>
      </c>
      <c r="K455" s="414" t="s">
        <v>1154</v>
      </c>
    </row>
    <row r="456" spans="1:11" ht="13.5">
      <c r="A456" s="523" t="s">
        <v>1152</v>
      </c>
      <c r="B456" s="414" t="s">
        <v>829</v>
      </c>
      <c r="C456">
        <f t="shared" si="14"/>
        <v>152</v>
      </c>
      <c r="D456" s="414" t="s">
        <v>563</v>
      </c>
      <c r="E456">
        <v>3</v>
      </c>
      <c r="F456" s="411" t="s">
        <v>1153</v>
      </c>
      <c r="G456" s="414" t="s">
        <v>829</v>
      </c>
      <c r="H456">
        <f t="shared" si="15"/>
        <v>152</v>
      </c>
      <c r="I456" s="414" t="s">
        <v>1078</v>
      </c>
      <c r="J456">
        <v>3</v>
      </c>
      <c r="K456" s="414" t="s">
        <v>1154</v>
      </c>
    </row>
    <row r="457" spans="1:11" ht="13.5">
      <c r="A457" s="523" t="s">
        <v>1152</v>
      </c>
      <c r="B457" s="414" t="s">
        <v>829</v>
      </c>
      <c r="C457">
        <f t="shared" si="14"/>
        <v>153</v>
      </c>
      <c r="D457" s="414" t="s">
        <v>563</v>
      </c>
      <c r="E457">
        <v>1</v>
      </c>
      <c r="F457" s="411" t="s">
        <v>1153</v>
      </c>
      <c r="G457" s="414" t="s">
        <v>829</v>
      </c>
      <c r="H457">
        <f t="shared" si="15"/>
        <v>153</v>
      </c>
      <c r="I457" s="414" t="s">
        <v>1078</v>
      </c>
      <c r="J457">
        <v>1</v>
      </c>
      <c r="K457" s="414" t="s">
        <v>1154</v>
      </c>
    </row>
    <row r="458" spans="1:11" ht="13.5">
      <c r="A458" s="523" t="s">
        <v>1152</v>
      </c>
      <c r="B458" s="414" t="s">
        <v>829</v>
      </c>
      <c r="C458">
        <f t="shared" si="14"/>
        <v>153</v>
      </c>
      <c r="D458" s="414" t="s">
        <v>563</v>
      </c>
      <c r="E458">
        <v>2</v>
      </c>
      <c r="F458" s="411" t="s">
        <v>1153</v>
      </c>
      <c r="G458" s="414" t="s">
        <v>829</v>
      </c>
      <c r="H458">
        <f t="shared" si="15"/>
        <v>153</v>
      </c>
      <c r="I458" s="414" t="s">
        <v>1078</v>
      </c>
      <c r="J458">
        <v>2</v>
      </c>
      <c r="K458" s="414" t="s">
        <v>1154</v>
      </c>
    </row>
    <row r="459" spans="1:11" ht="13.5">
      <c r="A459" s="523" t="s">
        <v>1152</v>
      </c>
      <c r="B459" s="414" t="s">
        <v>829</v>
      </c>
      <c r="C459">
        <f t="shared" si="14"/>
        <v>153</v>
      </c>
      <c r="D459" s="414" t="s">
        <v>563</v>
      </c>
      <c r="E459">
        <v>3</v>
      </c>
      <c r="F459" s="411" t="s">
        <v>1153</v>
      </c>
      <c r="G459" s="414" t="s">
        <v>829</v>
      </c>
      <c r="H459">
        <f t="shared" si="15"/>
        <v>153</v>
      </c>
      <c r="I459" s="414" t="s">
        <v>1078</v>
      </c>
      <c r="J459">
        <v>3</v>
      </c>
      <c r="K459" s="414" t="s">
        <v>1154</v>
      </c>
    </row>
    <row r="460" spans="1:11" ht="13.5">
      <c r="A460" s="523" t="s">
        <v>1152</v>
      </c>
      <c r="B460" s="414" t="s">
        <v>829</v>
      </c>
      <c r="C460">
        <f t="shared" si="14"/>
        <v>154</v>
      </c>
      <c r="D460" s="414" t="s">
        <v>563</v>
      </c>
      <c r="E460">
        <v>1</v>
      </c>
      <c r="F460" s="411" t="s">
        <v>1153</v>
      </c>
      <c r="G460" s="414" t="s">
        <v>829</v>
      </c>
      <c r="H460">
        <f t="shared" si="15"/>
        <v>154</v>
      </c>
      <c r="I460" s="414" t="s">
        <v>1078</v>
      </c>
      <c r="J460">
        <v>1</v>
      </c>
      <c r="K460" s="414" t="s">
        <v>1154</v>
      </c>
    </row>
    <row r="461" spans="1:11" ht="13.5">
      <c r="A461" s="523" t="s">
        <v>1152</v>
      </c>
      <c r="B461" s="414" t="s">
        <v>829</v>
      </c>
      <c r="C461">
        <f t="shared" si="14"/>
        <v>154</v>
      </c>
      <c r="D461" s="414" t="s">
        <v>563</v>
      </c>
      <c r="E461">
        <v>2</v>
      </c>
      <c r="F461" s="411" t="s">
        <v>1153</v>
      </c>
      <c r="G461" s="414" t="s">
        <v>829</v>
      </c>
      <c r="H461">
        <f t="shared" si="15"/>
        <v>154</v>
      </c>
      <c r="I461" s="414" t="s">
        <v>1078</v>
      </c>
      <c r="J461">
        <v>2</v>
      </c>
      <c r="K461" s="414" t="s">
        <v>1154</v>
      </c>
    </row>
    <row r="462" spans="1:11" ht="13.5">
      <c r="A462" s="523" t="s">
        <v>1152</v>
      </c>
      <c r="B462" s="414" t="s">
        <v>829</v>
      </c>
      <c r="C462">
        <f t="shared" si="14"/>
        <v>154</v>
      </c>
      <c r="D462" s="414" t="s">
        <v>563</v>
      </c>
      <c r="E462">
        <v>3</v>
      </c>
      <c r="F462" s="411" t="s">
        <v>1153</v>
      </c>
      <c r="G462" s="414" t="s">
        <v>829</v>
      </c>
      <c r="H462">
        <f t="shared" si="15"/>
        <v>154</v>
      </c>
      <c r="I462" s="414" t="s">
        <v>1078</v>
      </c>
      <c r="J462">
        <v>3</v>
      </c>
      <c r="K462" s="414" t="s">
        <v>1154</v>
      </c>
    </row>
    <row r="463" spans="1:11" ht="13.5">
      <c r="A463" s="523" t="s">
        <v>1152</v>
      </c>
      <c r="B463" s="414" t="s">
        <v>829</v>
      </c>
      <c r="C463">
        <f t="shared" si="14"/>
        <v>155</v>
      </c>
      <c r="D463" s="414" t="s">
        <v>563</v>
      </c>
      <c r="E463">
        <v>1</v>
      </c>
      <c r="F463" s="411" t="s">
        <v>1153</v>
      </c>
      <c r="G463" s="414" t="s">
        <v>829</v>
      </c>
      <c r="H463">
        <f t="shared" si="15"/>
        <v>155</v>
      </c>
      <c r="I463" s="414" t="s">
        <v>1078</v>
      </c>
      <c r="J463">
        <v>1</v>
      </c>
      <c r="K463" s="414" t="s">
        <v>1154</v>
      </c>
    </row>
    <row r="464" spans="1:11" ht="13.5">
      <c r="A464" s="523" t="s">
        <v>1152</v>
      </c>
      <c r="B464" s="414" t="s">
        <v>829</v>
      </c>
      <c r="C464">
        <f t="shared" si="14"/>
        <v>155</v>
      </c>
      <c r="D464" s="414" t="s">
        <v>563</v>
      </c>
      <c r="E464">
        <v>2</v>
      </c>
      <c r="F464" s="411" t="s">
        <v>1153</v>
      </c>
      <c r="G464" s="414" t="s">
        <v>829</v>
      </c>
      <c r="H464">
        <f t="shared" si="15"/>
        <v>155</v>
      </c>
      <c r="I464" s="414" t="s">
        <v>1078</v>
      </c>
      <c r="J464">
        <v>2</v>
      </c>
      <c r="K464" s="414" t="s">
        <v>1154</v>
      </c>
    </row>
    <row r="465" spans="1:11" ht="13.5">
      <c r="A465" s="523" t="s">
        <v>1152</v>
      </c>
      <c r="B465" s="414" t="s">
        <v>829</v>
      </c>
      <c r="C465">
        <f t="shared" si="14"/>
        <v>155</v>
      </c>
      <c r="D465" s="414" t="s">
        <v>563</v>
      </c>
      <c r="E465">
        <v>3</v>
      </c>
      <c r="F465" s="411" t="s">
        <v>1153</v>
      </c>
      <c r="G465" s="414" t="s">
        <v>829</v>
      </c>
      <c r="H465">
        <f t="shared" si="15"/>
        <v>155</v>
      </c>
      <c r="I465" s="414" t="s">
        <v>1078</v>
      </c>
      <c r="J465">
        <v>3</v>
      </c>
      <c r="K465" s="414" t="s">
        <v>1154</v>
      </c>
    </row>
    <row r="466" spans="1:11" ht="13.5">
      <c r="A466" s="523" t="s">
        <v>1152</v>
      </c>
      <c r="B466" s="414" t="s">
        <v>829</v>
      </c>
      <c r="C466">
        <f t="shared" si="14"/>
        <v>156</v>
      </c>
      <c r="D466" s="414" t="s">
        <v>563</v>
      </c>
      <c r="E466">
        <v>1</v>
      </c>
      <c r="F466" s="411" t="s">
        <v>1153</v>
      </c>
      <c r="G466" s="414" t="s">
        <v>829</v>
      </c>
      <c r="H466">
        <f t="shared" si="15"/>
        <v>156</v>
      </c>
      <c r="I466" s="414" t="s">
        <v>1078</v>
      </c>
      <c r="J466">
        <v>1</v>
      </c>
      <c r="K466" s="414" t="s">
        <v>1154</v>
      </c>
    </row>
    <row r="467" spans="1:11" ht="13.5">
      <c r="A467" s="523" t="s">
        <v>1152</v>
      </c>
      <c r="B467" s="414" t="s">
        <v>829</v>
      </c>
      <c r="C467">
        <f t="shared" si="14"/>
        <v>156</v>
      </c>
      <c r="D467" s="414" t="s">
        <v>563</v>
      </c>
      <c r="E467">
        <v>2</v>
      </c>
      <c r="F467" s="411" t="s">
        <v>1153</v>
      </c>
      <c r="G467" s="414" t="s">
        <v>829</v>
      </c>
      <c r="H467">
        <f t="shared" si="15"/>
        <v>156</v>
      </c>
      <c r="I467" s="414" t="s">
        <v>1078</v>
      </c>
      <c r="J467">
        <v>2</v>
      </c>
      <c r="K467" s="414" t="s">
        <v>1154</v>
      </c>
    </row>
    <row r="468" spans="1:11" ht="13.5">
      <c r="A468" s="523" t="s">
        <v>1152</v>
      </c>
      <c r="B468" s="414" t="s">
        <v>829</v>
      </c>
      <c r="C468">
        <f t="shared" si="14"/>
        <v>156</v>
      </c>
      <c r="D468" s="414" t="s">
        <v>563</v>
      </c>
      <c r="E468">
        <v>3</v>
      </c>
      <c r="F468" s="411" t="s">
        <v>1153</v>
      </c>
      <c r="G468" s="414" t="s">
        <v>829</v>
      </c>
      <c r="H468">
        <f t="shared" si="15"/>
        <v>156</v>
      </c>
      <c r="I468" s="414" t="s">
        <v>1078</v>
      </c>
      <c r="J468">
        <v>3</v>
      </c>
      <c r="K468" s="414" t="s">
        <v>1154</v>
      </c>
    </row>
    <row r="469" spans="1:11" ht="13.5">
      <c r="A469" s="523" t="s">
        <v>1152</v>
      </c>
      <c r="B469" s="414" t="s">
        <v>829</v>
      </c>
      <c r="C469">
        <f t="shared" si="14"/>
        <v>157</v>
      </c>
      <c r="D469" s="414" t="s">
        <v>563</v>
      </c>
      <c r="E469">
        <v>1</v>
      </c>
      <c r="F469" s="411" t="s">
        <v>1153</v>
      </c>
      <c r="G469" s="414" t="s">
        <v>829</v>
      </c>
      <c r="H469">
        <f t="shared" si="15"/>
        <v>157</v>
      </c>
      <c r="I469" s="414" t="s">
        <v>1078</v>
      </c>
      <c r="J469">
        <v>1</v>
      </c>
      <c r="K469" s="414" t="s">
        <v>1154</v>
      </c>
    </row>
    <row r="470" spans="1:11" ht="13.5">
      <c r="A470" s="523" t="s">
        <v>1152</v>
      </c>
      <c r="B470" s="414" t="s">
        <v>829</v>
      </c>
      <c r="C470">
        <f t="shared" si="14"/>
        <v>157</v>
      </c>
      <c r="D470" s="414" t="s">
        <v>563</v>
      </c>
      <c r="E470">
        <v>2</v>
      </c>
      <c r="F470" s="411" t="s">
        <v>1153</v>
      </c>
      <c r="G470" s="414" t="s">
        <v>829</v>
      </c>
      <c r="H470">
        <f t="shared" si="15"/>
        <v>157</v>
      </c>
      <c r="I470" s="414" t="s">
        <v>1078</v>
      </c>
      <c r="J470">
        <v>2</v>
      </c>
      <c r="K470" s="414" t="s">
        <v>1154</v>
      </c>
    </row>
    <row r="471" spans="1:11" ht="13.5">
      <c r="A471" s="523" t="s">
        <v>1152</v>
      </c>
      <c r="B471" s="414" t="s">
        <v>829</v>
      </c>
      <c r="C471">
        <f t="shared" si="14"/>
        <v>157</v>
      </c>
      <c r="D471" s="414" t="s">
        <v>563</v>
      </c>
      <c r="E471">
        <v>3</v>
      </c>
      <c r="F471" s="411" t="s">
        <v>1153</v>
      </c>
      <c r="G471" s="414" t="s">
        <v>829</v>
      </c>
      <c r="H471">
        <f t="shared" si="15"/>
        <v>157</v>
      </c>
      <c r="I471" s="414" t="s">
        <v>1078</v>
      </c>
      <c r="J471">
        <v>3</v>
      </c>
      <c r="K471" s="414" t="s">
        <v>1154</v>
      </c>
    </row>
    <row r="472" spans="1:11" ht="13.5">
      <c r="A472" s="523" t="s">
        <v>1152</v>
      </c>
      <c r="B472" s="414" t="s">
        <v>829</v>
      </c>
      <c r="C472">
        <f t="shared" si="14"/>
        <v>158</v>
      </c>
      <c r="D472" s="414" t="s">
        <v>563</v>
      </c>
      <c r="E472">
        <v>1</v>
      </c>
      <c r="F472" s="411" t="s">
        <v>1153</v>
      </c>
      <c r="G472" s="414" t="s">
        <v>829</v>
      </c>
      <c r="H472">
        <f t="shared" si="15"/>
        <v>158</v>
      </c>
      <c r="I472" s="414" t="s">
        <v>1078</v>
      </c>
      <c r="J472">
        <v>1</v>
      </c>
      <c r="K472" s="414" t="s">
        <v>1154</v>
      </c>
    </row>
    <row r="473" spans="1:11" ht="13.5">
      <c r="A473" s="523" t="s">
        <v>1152</v>
      </c>
      <c r="B473" s="414" t="s">
        <v>829</v>
      </c>
      <c r="C473">
        <f t="shared" si="14"/>
        <v>158</v>
      </c>
      <c r="D473" s="414" t="s">
        <v>563</v>
      </c>
      <c r="E473">
        <v>2</v>
      </c>
      <c r="F473" s="411" t="s">
        <v>1153</v>
      </c>
      <c r="G473" s="414" t="s">
        <v>829</v>
      </c>
      <c r="H473">
        <f t="shared" si="15"/>
        <v>158</v>
      </c>
      <c r="I473" s="414" t="s">
        <v>1078</v>
      </c>
      <c r="J473">
        <v>2</v>
      </c>
      <c r="K473" s="414" t="s">
        <v>1154</v>
      </c>
    </row>
    <row r="474" spans="1:11" ht="13.5">
      <c r="A474" s="523" t="s">
        <v>1152</v>
      </c>
      <c r="B474" s="414" t="s">
        <v>829</v>
      </c>
      <c r="C474">
        <f t="shared" si="14"/>
        <v>158</v>
      </c>
      <c r="D474" s="414" t="s">
        <v>563</v>
      </c>
      <c r="E474">
        <v>3</v>
      </c>
      <c r="F474" s="411" t="s">
        <v>1153</v>
      </c>
      <c r="G474" s="414" t="s">
        <v>829</v>
      </c>
      <c r="H474">
        <f t="shared" si="15"/>
        <v>158</v>
      </c>
      <c r="I474" s="414" t="s">
        <v>1078</v>
      </c>
      <c r="J474">
        <v>3</v>
      </c>
      <c r="K474" s="414" t="s">
        <v>1154</v>
      </c>
    </row>
    <row r="475" spans="1:11" ht="13.5">
      <c r="A475" s="523" t="s">
        <v>1152</v>
      </c>
      <c r="B475" s="414" t="s">
        <v>829</v>
      </c>
      <c r="C475">
        <f t="shared" si="14"/>
        <v>159</v>
      </c>
      <c r="D475" s="414" t="s">
        <v>563</v>
      </c>
      <c r="E475">
        <v>1</v>
      </c>
      <c r="F475" s="411" t="s">
        <v>1153</v>
      </c>
      <c r="G475" s="414" t="s">
        <v>829</v>
      </c>
      <c r="H475">
        <f t="shared" si="15"/>
        <v>159</v>
      </c>
      <c r="I475" s="414" t="s">
        <v>1078</v>
      </c>
      <c r="J475">
        <v>1</v>
      </c>
      <c r="K475" s="414" t="s">
        <v>1154</v>
      </c>
    </row>
    <row r="476" spans="1:11" ht="13.5">
      <c r="A476" s="523" t="s">
        <v>1152</v>
      </c>
      <c r="B476" s="414" t="s">
        <v>829</v>
      </c>
      <c r="C476">
        <f t="shared" si="14"/>
        <v>159</v>
      </c>
      <c r="D476" s="414" t="s">
        <v>563</v>
      </c>
      <c r="E476">
        <v>2</v>
      </c>
      <c r="F476" s="411" t="s">
        <v>1153</v>
      </c>
      <c r="G476" s="414" t="s">
        <v>829</v>
      </c>
      <c r="H476">
        <f t="shared" si="15"/>
        <v>159</v>
      </c>
      <c r="I476" s="414" t="s">
        <v>1078</v>
      </c>
      <c r="J476">
        <v>2</v>
      </c>
      <c r="K476" s="414" t="s">
        <v>1154</v>
      </c>
    </row>
    <row r="477" spans="1:11" ht="13.5">
      <c r="A477" s="523" t="s">
        <v>1152</v>
      </c>
      <c r="B477" s="414" t="s">
        <v>829</v>
      </c>
      <c r="C477">
        <f t="shared" si="14"/>
        <v>159</v>
      </c>
      <c r="D477" s="414" t="s">
        <v>563</v>
      </c>
      <c r="E477">
        <v>3</v>
      </c>
      <c r="F477" s="411" t="s">
        <v>1153</v>
      </c>
      <c r="G477" s="414" t="s">
        <v>829</v>
      </c>
      <c r="H477">
        <f t="shared" si="15"/>
        <v>159</v>
      </c>
      <c r="I477" s="414" t="s">
        <v>1078</v>
      </c>
      <c r="J477">
        <v>3</v>
      </c>
      <c r="K477" s="414" t="s">
        <v>1154</v>
      </c>
    </row>
    <row r="478" spans="1:11" ht="13.5">
      <c r="A478" s="523" t="s">
        <v>1152</v>
      </c>
      <c r="B478" s="414" t="s">
        <v>829</v>
      </c>
      <c r="C478">
        <f t="shared" si="14"/>
        <v>160</v>
      </c>
      <c r="D478" s="414" t="s">
        <v>563</v>
      </c>
      <c r="E478">
        <v>1</v>
      </c>
      <c r="F478" s="411" t="s">
        <v>1153</v>
      </c>
      <c r="G478" s="414" t="s">
        <v>829</v>
      </c>
      <c r="H478">
        <f t="shared" si="15"/>
        <v>160</v>
      </c>
      <c r="I478" s="414" t="s">
        <v>1078</v>
      </c>
      <c r="J478">
        <v>1</v>
      </c>
      <c r="K478" s="414" t="s">
        <v>1154</v>
      </c>
    </row>
    <row r="479" spans="1:11" ht="13.5">
      <c r="A479" s="523" t="s">
        <v>1152</v>
      </c>
      <c r="B479" s="414" t="s">
        <v>829</v>
      </c>
      <c r="C479">
        <f t="shared" si="14"/>
        <v>160</v>
      </c>
      <c r="D479" s="414" t="s">
        <v>563</v>
      </c>
      <c r="E479">
        <v>2</v>
      </c>
      <c r="F479" s="411" t="s">
        <v>1153</v>
      </c>
      <c r="G479" s="414" t="s">
        <v>829</v>
      </c>
      <c r="H479">
        <f t="shared" si="15"/>
        <v>160</v>
      </c>
      <c r="I479" s="414" t="s">
        <v>1078</v>
      </c>
      <c r="J479">
        <v>2</v>
      </c>
      <c r="K479" s="414" t="s">
        <v>1154</v>
      </c>
    </row>
    <row r="480" spans="1:11" ht="13.5">
      <c r="A480" s="523" t="s">
        <v>1152</v>
      </c>
      <c r="B480" s="414" t="s">
        <v>829</v>
      </c>
      <c r="C480">
        <f t="shared" si="14"/>
        <v>160</v>
      </c>
      <c r="D480" s="414" t="s">
        <v>563</v>
      </c>
      <c r="E480">
        <v>3</v>
      </c>
      <c r="F480" s="411" t="s">
        <v>1153</v>
      </c>
      <c r="G480" s="414" t="s">
        <v>829</v>
      </c>
      <c r="H480">
        <f t="shared" si="15"/>
        <v>160</v>
      </c>
      <c r="I480" s="414" t="s">
        <v>1078</v>
      </c>
      <c r="J480">
        <v>3</v>
      </c>
      <c r="K480" s="414" t="s">
        <v>1154</v>
      </c>
    </row>
    <row r="481" spans="1:11" ht="13.5">
      <c r="A481" s="523" t="s">
        <v>1152</v>
      </c>
      <c r="B481" s="414" t="s">
        <v>829</v>
      </c>
      <c r="C481">
        <f t="shared" si="14"/>
        <v>161</v>
      </c>
      <c r="D481" s="414" t="s">
        <v>563</v>
      </c>
      <c r="E481">
        <v>1</v>
      </c>
      <c r="F481" s="411" t="s">
        <v>1153</v>
      </c>
      <c r="G481" s="414" t="s">
        <v>829</v>
      </c>
      <c r="H481">
        <f t="shared" si="15"/>
        <v>161</v>
      </c>
      <c r="I481" s="414" t="s">
        <v>1078</v>
      </c>
      <c r="J481">
        <v>1</v>
      </c>
      <c r="K481" s="414" t="s">
        <v>1154</v>
      </c>
    </row>
    <row r="482" spans="1:11" ht="13.5">
      <c r="A482" s="523" t="s">
        <v>1152</v>
      </c>
      <c r="B482" s="414" t="s">
        <v>829</v>
      </c>
      <c r="C482">
        <f t="shared" si="14"/>
        <v>161</v>
      </c>
      <c r="D482" s="414" t="s">
        <v>563</v>
      </c>
      <c r="E482">
        <v>2</v>
      </c>
      <c r="F482" s="411" t="s">
        <v>1153</v>
      </c>
      <c r="G482" s="414" t="s">
        <v>829</v>
      </c>
      <c r="H482">
        <f t="shared" si="15"/>
        <v>161</v>
      </c>
      <c r="I482" s="414" t="s">
        <v>1078</v>
      </c>
      <c r="J482">
        <v>2</v>
      </c>
      <c r="K482" s="414" t="s">
        <v>1154</v>
      </c>
    </row>
    <row r="483" spans="1:11" ht="13.5">
      <c r="A483" s="523" t="s">
        <v>1152</v>
      </c>
      <c r="B483" s="414" t="s">
        <v>829</v>
      </c>
      <c r="C483">
        <f t="shared" si="14"/>
        <v>161</v>
      </c>
      <c r="D483" s="414" t="s">
        <v>563</v>
      </c>
      <c r="E483">
        <v>3</v>
      </c>
      <c r="F483" s="411" t="s">
        <v>1153</v>
      </c>
      <c r="G483" s="414" t="s">
        <v>829</v>
      </c>
      <c r="H483">
        <f t="shared" si="15"/>
        <v>161</v>
      </c>
      <c r="I483" s="414" t="s">
        <v>1078</v>
      </c>
      <c r="J483">
        <v>3</v>
      </c>
      <c r="K483" s="414" t="s">
        <v>1154</v>
      </c>
    </row>
    <row r="484" spans="1:11" ht="13.5">
      <c r="A484" s="523" t="s">
        <v>1152</v>
      </c>
      <c r="B484" s="414" t="s">
        <v>829</v>
      </c>
      <c r="C484">
        <f t="shared" si="14"/>
        <v>162</v>
      </c>
      <c r="D484" s="414" t="s">
        <v>563</v>
      </c>
      <c r="E484">
        <v>1</v>
      </c>
      <c r="F484" s="411" t="s">
        <v>1153</v>
      </c>
      <c r="G484" s="414" t="s">
        <v>829</v>
      </c>
      <c r="H484">
        <f t="shared" si="15"/>
        <v>162</v>
      </c>
      <c r="I484" s="414" t="s">
        <v>1078</v>
      </c>
      <c r="J484">
        <v>1</v>
      </c>
      <c r="K484" s="414" t="s">
        <v>1154</v>
      </c>
    </row>
    <row r="485" spans="1:11" ht="13.5">
      <c r="A485" s="523" t="s">
        <v>1152</v>
      </c>
      <c r="B485" s="414" t="s">
        <v>829</v>
      </c>
      <c r="C485">
        <f t="shared" si="14"/>
        <v>162</v>
      </c>
      <c r="D485" s="414" t="s">
        <v>563</v>
      </c>
      <c r="E485">
        <v>2</v>
      </c>
      <c r="F485" s="411" t="s">
        <v>1153</v>
      </c>
      <c r="G485" s="414" t="s">
        <v>829</v>
      </c>
      <c r="H485">
        <f t="shared" si="15"/>
        <v>162</v>
      </c>
      <c r="I485" s="414" t="s">
        <v>1078</v>
      </c>
      <c r="J485">
        <v>2</v>
      </c>
      <c r="K485" s="414" t="s">
        <v>1154</v>
      </c>
    </row>
    <row r="486" spans="1:11" ht="13.5">
      <c r="A486" s="523" t="s">
        <v>1152</v>
      </c>
      <c r="B486" s="414" t="s">
        <v>829</v>
      </c>
      <c r="C486">
        <f t="shared" si="14"/>
        <v>162</v>
      </c>
      <c r="D486" s="414" t="s">
        <v>563</v>
      </c>
      <c r="E486">
        <v>3</v>
      </c>
      <c r="F486" s="411" t="s">
        <v>1153</v>
      </c>
      <c r="G486" s="414" t="s">
        <v>829</v>
      </c>
      <c r="H486">
        <f t="shared" si="15"/>
        <v>162</v>
      </c>
      <c r="I486" s="414" t="s">
        <v>1078</v>
      </c>
      <c r="J486">
        <v>3</v>
      </c>
      <c r="K486" s="414" t="s">
        <v>1154</v>
      </c>
    </row>
    <row r="487" spans="1:11" ht="13.5">
      <c r="A487" s="523" t="s">
        <v>1152</v>
      </c>
      <c r="B487" s="414" t="s">
        <v>829</v>
      </c>
      <c r="C487">
        <f t="shared" si="14"/>
        <v>163</v>
      </c>
      <c r="D487" s="414" t="s">
        <v>563</v>
      </c>
      <c r="E487">
        <v>1</v>
      </c>
      <c r="F487" s="411" t="s">
        <v>1153</v>
      </c>
      <c r="G487" s="414" t="s">
        <v>829</v>
      </c>
      <c r="H487">
        <f t="shared" si="15"/>
        <v>163</v>
      </c>
      <c r="I487" s="414" t="s">
        <v>1078</v>
      </c>
      <c r="J487">
        <v>1</v>
      </c>
      <c r="K487" s="414" t="s">
        <v>1154</v>
      </c>
    </row>
    <row r="488" spans="1:11" ht="13.5">
      <c r="A488" s="523" t="s">
        <v>1152</v>
      </c>
      <c r="B488" s="414" t="s">
        <v>829</v>
      </c>
      <c r="C488">
        <f t="shared" si="14"/>
        <v>163</v>
      </c>
      <c r="D488" s="414" t="s">
        <v>563</v>
      </c>
      <c r="E488">
        <v>2</v>
      </c>
      <c r="F488" s="411" t="s">
        <v>1153</v>
      </c>
      <c r="G488" s="414" t="s">
        <v>829</v>
      </c>
      <c r="H488">
        <f t="shared" si="15"/>
        <v>163</v>
      </c>
      <c r="I488" s="414" t="s">
        <v>1078</v>
      </c>
      <c r="J488">
        <v>2</v>
      </c>
      <c r="K488" s="414" t="s">
        <v>1154</v>
      </c>
    </row>
    <row r="489" spans="1:11" ht="13.5">
      <c r="A489" s="523" t="s">
        <v>1152</v>
      </c>
      <c r="B489" s="414" t="s">
        <v>829</v>
      </c>
      <c r="C489">
        <f t="shared" si="14"/>
        <v>163</v>
      </c>
      <c r="D489" s="414" t="s">
        <v>563</v>
      </c>
      <c r="E489">
        <v>3</v>
      </c>
      <c r="F489" s="411" t="s">
        <v>1153</v>
      </c>
      <c r="G489" s="414" t="s">
        <v>829</v>
      </c>
      <c r="H489">
        <f t="shared" si="15"/>
        <v>163</v>
      </c>
      <c r="I489" s="414" t="s">
        <v>1078</v>
      </c>
      <c r="J489">
        <v>3</v>
      </c>
      <c r="K489" s="414" t="s">
        <v>1154</v>
      </c>
    </row>
    <row r="490" spans="1:11" ht="13.5">
      <c r="A490" s="523" t="s">
        <v>1152</v>
      </c>
      <c r="B490" s="414" t="s">
        <v>829</v>
      </c>
      <c r="C490">
        <f t="shared" si="14"/>
        <v>164</v>
      </c>
      <c r="D490" s="414" t="s">
        <v>563</v>
      </c>
      <c r="E490">
        <v>1</v>
      </c>
      <c r="F490" s="411" t="s">
        <v>1153</v>
      </c>
      <c r="G490" s="414" t="s">
        <v>829</v>
      </c>
      <c r="H490">
        <f t="shared" si="15"/>
        <v>164</v>
      </c>
      <c r="I490" s="414" t="s">
        <v>1078</v>
      </c>
      <c r="J490">
        <v>1</v>
      </c>
      <c r="K490" s="414" t="s">
        <v>1154</v>
      </c>
    </row>
    <row r="491" spans="1:11" ht="13.5">
      <c r="A491" s="523" t="s">
        <v>1152</v>
      </c>
      <c r="B491" s="414" t="s">
        <v>829</v>
      </c>
      <c r="C491">
        <f t="shared" si="14"/>
        <v>164</v>
      </c>
      <c r="D491" s="414" t="s">
        <v>563</v>
      </c>
      <c r="E491">
        <v>2</v>
      </c>
      <c r="F491" s="411" t="s">
        <v>1153</v>
      </c>
      <c r="G491" s="414" t="s">
        <v>829</v>
      </c>
      <c r="H491">
        <f t="shared" si="15"/>
        <v>164</v>
      </c>
      <c r="I491" s="414" t="s">
        <v>1078</v>
      </c>
      <c r="J491">
        <v>2</v>
      </c>
      <c r="K491" s="414" t="s">
        <v>1154</v>
      </c>
    </row>
    <row r="492" spans="1:11" ht="13.5">
      <c r="A492" s="523" t="s">
        <v>1152</v>
      </c>
      <c r="B492" s="414" t="s">
        <v>829</v>
      </c>
      <c r="C492">
        <f t="shared" si="14"/>
        <v>164</v>
      </c>
      <c r="D492" s="414" t="s">
        <v>563</v>
      </c>
      <c r="E492">
        <v>3</v>
      </c>
      <c r="F492" s="411" t="s">
        <v>1153</v>
      </c>
      <c r="G492" s="414" t="s">
        <v>829</v>
      </c>
      <c r="H492">
        <f t="shared" si="15"/>
        <v>164</v>
      </c>
      <c r="I492" s="414" t="s">
        <v>1078</v>
      </c>
      <c r="J492">
        <v>3</v>
      </c>
      <c r="K492" s="414" t="s">
        <v>1154</v>
      </c>
    </row>
    <row r="493" spans="1:11" ht="13.5">
      <c r="A493" s="523" t="s">
        <v>1152</v>
      </c>
      <c r="B493" s="414" t="s">
        <v>829</v>
      </c>
      <c r="C493">
        <f t="shared" si="14"/>
        <v>165</v>
      </c>
      <c r="D493" s="414" t="s">
        <v>563</v>
      </c>
      <c r="E493">
        <v>1</v>
      </c>
      <c r="F493" s="411" t="s">
        <v>1153</v>
      </c>
      <c r="G493" s="414" t="s">
        <v>829</v>
      </c>
      <c r="H493">
        <f t="shared" si="15"/>
        <v>165</v>
      </c>
      <c r="I493" s="414" t="s">
        <v>1078</v>
      </c>
      <c r="J493">
        <v>1</v>
      </c>
      <c r="K493" s="414" t="s">
        <v>1154</v>
      </c>
    </row>
    <row r="494" spans="1:11" ht="13.5">
      <c r="A494" s="523" t="s">
        <v>1152</v>
      </c>
      <c r="B494" s="414" t="s">
        <v>829</v>
      </c>
      <c r="C494">
        <f t="shared" si="14"/>
        <v>165</v>
      </c>
      <c r="D494" s="414" t="s">
        <v>563</v>
      </c>
      <c r="E494">
        <v>2</v>
      </c>
      <c r="F494" s="411" t="s">
        <v>1153</v>
      </c>
      <c r="G494" s="414" t="s">
        <v>829</v>
      </c>
      <c r="H494">
        <f t="shared" si="15"/>
        <v>165</v>
      </c>
      <c r="I494" s="414" t="s">
        <v>1078</v>
      </c>
      <c r="J494">
        <v>2</v>
      </c>
      <c r="K494" s="414" t="s">
        <v>1154</v>
      </c>
    </row>
    <row r="495" spans="1:11" ht="13.5">
      <c r="A495" s="523" t="s">
        <v>1152</v>
      </c>
      <c r="B495" s="414" t="s">
        <v>829</v>
      </c>
      <c r="C495">
        <f t="shared" si="14"/>
        <v>165</v>
      </c>
      <c r="D495" s="414" t="s">
        <v>563</v>
      </c>
      <c r="E495">
        <v>3</v>
      </c>
      <c r="F495" s="411" t="s">
        <v>1153</v>
      </c>
      <c r="G495" s="414" t="s">
        <v>829</v>
      </c>
      <c r="H495">
        <f t="shared" si="15"/>
        <v>165</v>
      </c>
      <c r="I495" s="414" t="s">
        <v>1078</v>
      </c>
      <c r="J495">
        <v>3</v>
      </c>
      <c r="K495" s="414" t="s">
        <v>1154</v>
      </c>
    </row>
    <row r="496" spans="1:11" ht="13.5">
      <c r="A496" s="523" t="s">
        <v>1152</v>
      </c>
      <c r="B496" s="414" t="s">
        <v>829</v>
      </c>
      <c r="C496">
        <f t="shared" si="14"/>
        <v>166</v>
      </c>
      <c r="D496" s="414" t="s">
        <v>563</v>
      </c>
      <c r="E496">
        <v>1</v>
      </c>
      <c r="F496" s="411" t="s">
        <v>1153</v>
      </c>
      <c r="G496" s="414" t="s">
        <v>829</v>
      </c>
      <c r="H496">
        <f t="shared" si="15"/>
        <v>166</v>
      </c>
      <c r="I496" s="414" t="s">
        <v>1078</v>
      </c>
      <c r="J496">
        <v>1</v>
      </c>
      <c r="K496" s="414" t="s">
        <v>1154</v>
      </c>
    </row>
    <row r="497" spans="1:11" ht="13.5">
      <c r="A497" s="523" t="s">
        <v>1152</v>
      </c>
      <c r="B497" s="414" t="s">
        <v>829</v>
      </c>
      <c r="C497">
        <f t="shared" si="14"/>
        <v>166</v>
      </c>
      <c r="D497" s="414" t="s">
        <v>563</v>
      </c>
      <c r="E497">
        <v>2</v>
      </c>
      <c r="F497" s="411" t="s">
        <v>1153</v>
      </c>
      <c r="G497" s="414" t="s">
        <v>829</v>
      </c>
      <c r="H497">
        <f t="shared" si="15"/>
        <v>166</v>
      </c>
      <c r="I497" s="414" t="s">
        <v>1078</v>
      </c>
      <c r="J497">
        <v>2</v>
      </c>
      <c r="K497" s="414" t="s">
        <v>1154</v>
      </c>
    </row>
    <row r="498" spans="1:11" ht="13.5">
      <c r="A498" s="523" t="s">
        <v>1152</v>
      </c>
      <c r="B498" s="414" t="s">
        <v>829</v>
      </c>
      <c r="C498">
        <f t="shared" si="14"/>
        <v>166</v>
      </c>
      <c r="D498" s="414" t="s">
        <v>563</v>
      </c>
      <c r="E498">
        <v>3</v>
      </c>
      <c r="F498" s="411" t="s">
        <v>1153</v>
      </c>
      <c r="G498" s="414" t="s">
        <v>829</v>
      </c>
      <c r="H498">
        <f t="shared" si="15"/>
        <v>166</v>
      </c>
      <c r="I498" s="414" t="s">
        <v>1078</v>
      </c>
      <c r="J498">
        <v>3</v>
      </c>
      <c r="K498" s="414" t="s">
        <v>1154</v>
      </c>
    </row>
    <row r="499" spans="1:11" ht="13.5">
      <c r="A499" s="523" t="s">
        <v>1152</v>
      </c>
      <c r="B499" s="414" t="s">
        <v>829</v>
      </c>
      <c r="C499">
        <f t="shared" si="14"/>
        <v>167</v>
      </c>
      <c r="D499" s="414" t="s">
        <v>563</v>
      </c>
      <c r="E499">
        <v>1</v>
      </c>
      <c r="F499" s="411" t="s">
        <v>1153</v>
      </c>
      <c r="G499" s="414" t="s">
        <v>829</v>
      </c>
      <c r="H499">
        <f t="shared" si="15"/>
        <v>167</v>
      </c>
      <c r="I499" s="414" t="s">
        <v>1078</v>
      </c>
      <c r="J499">
        <v>1</v>
      </c>
      <c r="K499" s="414" t="s">
        <v>1154</v>
      </c>
    </row>
    <row r="500" spans="1:11" ht="13.5">
      <c r="A500" s="523" t="s">
        <v>1152</v>
      </c>
      <c r="B500" s="414" t="s">
        <v>829</v>
      </c>
      <c r="C500">
        <f t="shared" si="14"/>
        <v>167</v>
      </c>
      <c r="D500" s="414" t="s">
        <v>563</v>
      </c>
      <c r="E500">
        <v>2</v>
      </c>
      <c r="F500" s="411" t="s">
        <v>1153</v>
      </c>
      <c r="G500" s="414" t="s">
        <v>829</v>
      </c>
      <c r="H500">
        <f t="shared" si="15"/>
        <v>167</v>
      </c>
      <c r="I500" s="414" t="s">
        <v>1078</v>
      </c>
      <c r="J500">
        <v>2</v>
      </c>
      <c r="K500" s="414" t="s">
        <v>1154</v>
      </c>
    </row>
    <row r="501" spans="1:11" ht="13.5">
      <c r="A501" s="523" t="s">
        <v>1152</v>
      </c>
      <c r="B501" s="414" t="s">
        <v>829</v>
      </c>
      <c r="C501">
        <f t="shared" si="14"/>
        <v>167</v>
      </c>
      <c r="D501" s="414" t="s">
        <v>563</v>
      </c>
      <c r="E501">
        <v>3</v>
      </c>
      <c r="F501" s="411" t="s">
        <v>1153</v>
      </c>
      <c r="G501" s="414" t="s">
        <v>829</v>
      </c>
      <c r="H501">
        <f t="shared" si="15"/>
        <v>167</v>
      </c>
      <c r="I501" s="414" t="s">
        <v>1078</v>
      </c>
      <c r="J501">
        <v>3</v>
      </c>
      <c r="K501" s="414" t="s">
        <v>1154</v>
      </c>
    </row>
    <row r="502" spans="1:11" ht="13.5">
      <c r="A502" s="523" t="s">
        <v>1152</v>
      </c>
      <c r="B502" s="414" t="s">
        <v>829</v>
      </c>
      <c r="C502">
        <f t="shared" si="14"/>
        <v>168</v>
      </c>
      <c r="D502" s="414" t="s">
        <v>563</v>
      </c>
      <c r="E502">
        <v>1</v>
      </c>
      <c r="F502" s="411" t="s">
        <v>1153</v>
      </c>
      <c r="G502" s="414" t="s">
        <v>829</v>
      </c>
      <c r="H502">
        <f t="shared" si="15"/>
        <v>168</v>
      </c>
      <c r="I502" s="414" t="s">
        <v>1078</v>
      </c>
      <c r="J502">
        <v>1</v>
      </c>
      <c r="K502" s="414" t="s">
        <v>1154</v>
      </c>
    </row>
    <row r="503" spans="1:11" ht="13.5">
      <c r="A503" s="523" t="s">
        <v>1152</v>
      </c>
      <c r="B503" s="414" t="s">
        <v>829</v>
      </c>
      <c r="C503">
        <f t="shared" si="14"/>
        <v>168</v>
      </c>
      <c r="D503" s="414" t="s">
        <v>563</v>
      </c>
      <c r="E503">
        <v>2</v>
      </c>
      <c r="F503" s="411" t="s">
        <v>1153</v>
      </c>
      <c r="G503" s="414" t="s">
        <v>829</v>
      </c>
      <c r="H503">
        <f t="shared" si="15"/>
        <v>168</v>
      </c>
      <c r="I503" s="414" t="s">
        <v>1078</v>
      </c>
      <c r="J503">
        <v>2</v>
      </c>
      <c r="K503" s="414" t="s">
        <v>1154</v>
      </c>
    </row>
    <row r="504" spans="1:11" ht="13.5">
      <c r="A504" s="523" t="s">
        <v>1152</v>
      </c>
      <c r="B504" s="414" t="s">
        <v>829</v>
      </c>
      <c r="C504">
        <f t="shared" si="14"/>
        <v>168</v>
      </c>
      <c r="D504" s="414" t="s">
        <v>563</v>
      </c>
      <c r="E504">
        <v>3</v>
      </c>
      <c r="F504" s="411" t="s">
        <v>1153</v>
      </c>
      <c r="G504" s="414" t="s">
        <v>829</v>
      </c>
      <c r="H504">
        <f t="shared" si="15"/>
        <v>168</v>
      </c>
      <c r="I504" s="414" t="s">
        <v>1078</v>
      </c>
      <c r="J504">
        <v>3</v>
      </c>
      <c r="K504" s="414" t="s">
        <v>1154</v>
      </c>
    </row>
    <row r="505" spans="1:11" ht="13.5">
      <c r="A505" s="523" t="s">
        <v>1152</v>
      </c>
      <c r="B505" s="414" t="s">
        <v>829</v>
      </c>
      <c r="C505">
        <f t="shared" si="14"/>
        <v>169</v>
      </c>
      <c r="D505" s="414" t="s">
        <v>563</v>
      </c>
      <c r="E505">
        <v>1</v>
      </c>
      <c r="F505" s="411" t="s">
        <v>1153</v>
      </c>
      <c r="G505" s="414" t="s">
        <v>829</v>
      </c>
      <c r="H505">
        <f t="shared" si="15"/>
        <v>169</v>
      </c>
      <c r="I505" s="414" t="s">
        <v>1078</v>
      </c>
      <c r="J505">
        <v>1</v>
      </c>
      <c r="K505" s="414" t="s">
        <v>1154</v>
      </c>
    </row>
    <row r="506" spans="1:11" ht="13.5">
      <c r="A506" s="523" t="s">
        <v>1152</v>
      </c>
      <c r="B506" s="414" t="s">
        <v>829</v>
      </c>
      <c r="C506">
        <f t="shared" si="14"/>
        <v>169</v>
      </c>
      <c r="D506" s="414" t="s">
        <v>563</v>
      </c>
      <c r="E506">
        <v>2</v>
      </c>
      <c r="F506" s="411" t="s">
        <v>1153</v>
      </c>
      <c r="G506" s="414" t="s">
        <v>829</v>
      </c>
      <c r="H506">
        <f t="shared" si="15"/>
        <v>169</v>
      </c>
      <c r="I506" s="414" t="s">
        <v>1078</v>
      </c>
      <c r="J506">
        <v>2</v>
      </c>
      <c r="K506" s="414" t="s">
        <v>1154</v>
      </c>
    </row>
    <row r="507" spans="1:11" ht="13.5">
      <c r="A507" s="523" t="s">
        <v>1152</v>
      </c>
      <c r="B507" s="414" t="s">
        <v>829</v>
      </c>
      <c r="C507">
        <f t="shared" si="14"/>
        <v>169</v>
      </c>
      <c r="D507" s="414" t="s">
        <v>563</v>
      </c>
      <c r="E507">
        <v>3</v>
      </c>
      <c r="F507" s="411" t="s">
        <v>1153</v>
      </c>
      <c r="G507" s="414" t="s">
        <v>829</v>
      </c>
      <c r="H507">
        <f t="shared" si="15"/>
        <v>169</v>
      </c>
      <c r="I507" s="414" t="s">
        <v>1078</v>
      </c>
      <c r="J507">
        <v>3</v>
      </c>
      <c r="K507" s="414" t="s">
        <v>1154</v>
      </c>
    </row>
    <row r="508" spans="1:11" ht="13.5">
      <c r="A508" s="523" t="s">
        <v>1152</v>
      </c>
      <c r="B508" s="414" t="s">
        <v>829</v>
      </c>
      <c r="C508">
        <f t="shared" si="14"/>
        <v>170</v>
      </c>
      <c r="D508" s="414" t="s">
        <v>563</v>
      </c>
      <c r="E508">
        <v>1</v>
      </c>
      <c r="F508" s="411" t="s">
        <v>1153</v>
      </c>
      <c r="G508" s="414" t="s">
        <v>829</v>
      </c>
      <c r="H508">
        <f t="shared" si="15"/>
        <v>170</v>
      </c>
      <c r="I508" s="414" t="s">
        <v>1078</v>
      </c>
      <c r="J508">
        <v>1</v>
      </c>
      <c r="K508" s="414" t="s">
        <v>1154</v>
      </c>
    </row>
    <row r="509" spans="1:11" ht="13.5">
      <c r="A509" s="523" t="s">
        <v>1152</v>
      </c>
      <c r="B509" s="414" t="s">
        <v>829</v>
      </c>
      <c r="C509">
        <f t="shared" si="14"/>
        <v>170</v>
      </c>
      <c r="D509" s="414" t="s">
        <v>563</v>
      </c>
      <c r="E509">
        <v>2</v>
      </c>
      <c r="F509" s="411" t="s">
        <v>1153</v>
      </c>
      <c r="G509" s="414" t="s">
        <v>829</v>
      </c>
      <c r="H509">
        <f t="shared" si="15"/>
        <v>170</v>
      </c>
      <c r="I509" s="414" t="s">
        <v>1078</v>
      </c>
      <c r="J509">
        <v>2</v>
      </c>
      <c r="K509" s="414" t="s">
        <v>1154</v>
      </c>
    </row>
    <row r="510" spans="1:11" ht="13.5">
      <c r="A510" s="523" t="s">
        <v>1152</v>
      </c>
      <c r="B510" s="414" t="s">
        <v>829</v>
      </c>
      <c r="C510">
        <f t="shared" si="14"/>
        <v>170</v>
      </c>
      <c r="D510" s="414" t="s">
        <v>563</v>
      </c>
      <c r="E510">
        <v>3</v>
      </c>
      <c r="F510" s="411" t="s">
        <v>1153</v>
      </c>
      <c r="G510" s="414" t="s">
        <v>829</v>
      </c>
      <c r="H510">
        <f t="shared" si="15"/>
        <v>170</v>
      </c>
      <c r="I510" s="414" t="s">
        <v>1078</v>
      </c>
      <c r="J510">
        <v>3</v>
      </c>
      <c r="K510" s="414" t="s">
        <v>1154</v>
      </c>
    </row>
    <row r="511" spans="1:11" ht="13.5">
      <c r="A511" s="523" t="s">
        <v>1152</v>
      </c>
      <c r="B511" s="414" t="s">
        <v>829</v>
      </c>
      <c r="C511">
        <f t="shared" si="14"/>
        <v>171</v>
      </c>
      <c r="D511" s="414" t="s">
        <v>563</v>
      </c>
      <c r="E511">
        <v>1</v>
      </c>
      <c r="F511" s="411" t="s">
        <v>1153</v>
      </c>
      <c r="G511" s="414" t="s">
        <v>829</v>
      </c>
      <c r="H511">
        <f t="shared" si="15"/>
        <v>171</v>
      </c>
      <c r="I511" s="414" t="s">
        <v>1078</v>
      </c>
      <c r="J511">
        <v>1</v>
      </c>
      <c r="K511" s="414" t="s">
        <v>1154</v>
      </c>
    </row>
    <row r="512" spans="1:11" ht="13.5">
      <c r="A512" s="523" t="s">
        <v>1152</v>
      </c>
      <c r="B512" s="414" t="s">
        <v>829</v>
      </c>
      <c r="C512">
        <f t="shared" si="14"/>
        <v>171</v>
      </c>
      <c r="D512" s="414" t="s">
        <v>563</v>
      </c>
      <c r="E512">
        <v>2</v>
      </c>
      <c r="F512" s="411" t="s">
        <v>1153</v>
      </c>
      <c r="G512" s="414" t="s">
        <v>829</v>
      </c>
      <c r="H512">
        <f t="shared" si="15"/>
        <v>171</v>
      </c>
      <c r="I512" s="414" t="s">
        <v>1078</v>
      </c>
      <c r="J512">
        <v>2</v>
      </c>
      <c r="K512" s="414" t="s">
        <v>1154</v>
      </c>
    </row>
    <row r="513" spans="1:11" ht="13.5">
      <c r="A513" s="523" t="s">
        <v>1152</v>
      </c>
      <c r="B513" s="414" t="s">
        <v>829</v>
      </c>
      <c r="C513">
        <f t="shared" si="14"/>
        <v>171</v>
      </c>
      <c r="D513" s="414" t="s">
        <v>563</v>
      </c>
      <c r="E513">
        <v>3</v>
      </c>
      <c r="F513" s="411" t="s">
        <v>1153</v>
      </c>
      <c r="G513" s="414" t="s">
        <v>829</v>
      </c>
      <c r="H513">
        <f t="shared" si="15"/>
        <v>171</v>
      </c>
      <c r="I513" s="414" t="s">
        <v>1078</v>
      </c>
      <c r="J513">
        <v>3</v>
      </c>
      <c r="K513" s="414" t="s">
        <v>1154</v>
      </c>
    </row>
    <row r="514" spans="1:11" ht="13.5">
      <c r="A514" s="523" t="s">
        <v>1152</v>
      </c>
      <c r="B514" s="414" t="s">
        <v>829</v>
      </c>
      <c r="C514">
        <f t="shared" si="14"/>
        <v>172</v>
      </c>
      <c r="D514" s="414" t="s">
        <v>563</v>
      </c>
      <c r="E514">
        <v>1</v>
      </c>
      <c r="F514" s="411" t="s">
        <v>1153</v>
      </c>
      <c r="G514" s="414" t="s">
        <v>829</v>
      </c>
      <c r="H514">
        <f t="shared" si="15"/>
        <v>172</v>
      </c>
      <c r="I514" s="414" t="s">
        <v>1078</v>
      </c>
      <c r="J514">
        <v>1</v>
      </c>
      <c r="K514" s="414" t="s">
        <v>1154</v>
      </c>
    </row>
    <row r="515" spans="1:11" ht="13.5">
      <c r="A515" s="523" t="s">
        <v>1152</v>
      </c>
      <c r="B515" s="414" t="s">
        <v>829</v>
      </c>
      <c r="C515">
        <f t="shared" si="14"/>
        <v>172</v>
      </c>
      <c r="D515" s="414" t="s">
        <v>563</v>
      </c>
      <c r="E515">
        <v>2</v>
      </c>
      <c r="F515" s="411" t="s">
        <v>1153</v>
      </c>
      <c r="G515" s="414" t="s">
        <v>829</v>
      </c>
      <c r="H515">
        <f t="shared" si="15"/>
        <v>172</v>
      </c>
      <c r="I515" s="414" t="s">
        <v>1078</v>
      </c>
      <c r="J515">
        <v>2</v>
      </c>
      <c r="K515" s="414" t="s">
        <v>1154</v>
      </c>
    </row>
    <row r="516" spans="1:11" ht="13.5">
      <c r="A516" s="523" t="s">
        <v>1152</v>
      </c>
      <c r="B516" s="414" t="s">
        <v>829</v>
      </c>
      <c r="C516">
        <f t="shared" si="14"/>
        <v>172</v>
      </c>
      <c r="D516" s="414" t="s">
        <v>563</v>
      </c>
      <c r="E516">
        <v>3</v>
      </c>
      <c r="F516" s="411" t="s">
        <v>1153</v>
      </c>
      <c r="G516" s="414" t="s">
        <v>829</v>
      </c>
      <c r="H516">
        <f t="shared" si="15"/>
        <v>172</v>
      </c>
      <c r="I516" s="414" t="s">
        <v>1078</v>
      </c>
      <c r="J516">
        <v>3</v>
      </c>
      <c r="K516" s="414" t="s">
        <v>1154</v>
      </c>
    </row>
    <row r="517" spans="1:11" ht="13.5">
      <c r="A517" s="523" t="s">
        <v>1152</v>
      </c>
      <c r="B517" s="414" t="s">
        <v>829</v>
      </c>
      <c r="C517">
        <f t="shared" ref="C517:C580" si="16">C514+1</f>
        <v>173</v>
      </c>
      <c r="D517" s="414" t="s">
        <v>563</v>
      </c>
      <c r="E517">
        <v>1</v>
      </c>
      <c r="F517" s="411" t="s">
        <v>1153</v>
      </c>
      <c r="G517" s="414" t="s">
        <v>829</v>
      </c>
      <c r="H517">
        <f t="shared" ref="H517:H580" si="17">H514+1</f>
        <v>173</v>
      </c>
      <c r="I517" s="414" t="s">
        <v>1078</v>
      </c>
      <c r="J517">
        <v>1</v>
      </c>
      <c r="K517" s="414" t="s">
        <v>1154</v>
      </c>
    </row>
    <row r="518" spans="1:11" ht="13.5">
      <c r="A518" s="523" t="s">
        <v>1152</v>
      </c>
      <c r="B518" s="414" t="s">
        <v>829</v>
      </c>
      <c r="C518">
        <f t="shared" si="16"/>
        <v>173</v>
      </c>
      <c r="D518" s="414" t="s">
        <v>563</v>
      </c>
      <c r="E518">
        <v>2</v>
      </c>
      <c r="F518" s="411" t="s">
        <v>1153</v>
      </c>
      <c r="G518" s="414" t="s">
        <v>829</v>
      </c>
      <c r="H518">
        <f t="shared" si="17"/>
        <v>173</v>
      </c>
      <c r="I518" s="414" t="s">
        <v>1078</v>
      </c>
      <c r="J518">
        <v>2</v>
      </c>
      <c r="K518" s="414" t="s">
        <v>1154</v>
      </c>
    </row>
    <row r="519" spans="1:11" ht="13.5">
      <c r="A519" s="523" t="s">
        <v>1152</v>
      </c>
      <c r="B519" s="414" t="s">
        <v>829</v>
      </c>
      <c r="C519">
        <f t="shared" si="16"/>
        <v>173</v>
      </c>
      <c r="D519" s="414" t="s">
        <v>563</v>
      </c>
      <c r="E519">
        <v>3</v>
      </c>
      <c r="F519" s="411" t="s">
        <v>1153</v>
      </c>
      <c r="G519" s="414" t="s">
        <v>829</v>
      </c>
      <c r="H519">
        <f t="shared" si="17"/>
        <v>173</v>
      </c>
      <c r="I519" s="414" t="s">
        <v>1078</v>
      </c>
      <c r="J519">
        <v>3</v>
      </c>
      <c r="K519" s="414" t="s">
        <v>1154</v>
      </c>
    </row>
    <row r="520" spans="1:11" ht="13.5">
      <c r="A520" s="523" t="s">
        <v>1152</v>
      </c>
      <c r="B520" s="414" t="s">
        <v>829</v>
      </c>
      <c r="C520">
        <f t="shared" si="16"/>
        <v>174</v>
      </c>
      <c r="D520" s="414" t="s">
        <v>563</v>
      </c>
      <c r="E520">
        <v>1</v>
      </c>
      <c r="F520" s="411" t="s">
        <v>1153</v>
      </c>
      <c r="G520" s="414" t="s">
        <v>829</v>
      </c>
      <c r="H520">
        <f t="shared" si="17"/>
        <v>174</v>
      </c>
      <c r="I520" s="414" t="s">
        <v>1078</v>
      </c>
      <c r="J520">
        <v>1</v>
      </c>
      <c r="K520" s="414" t="s">
        <v>1154</v>
      </c>
    </row>
    <row r="521" spans="1:11" ht="13.5">
      <c r="A521" s="523" t="s">
        <v>1152</v>
      </c>
      <c r="B521" s="414" t="s">
        <v>829</v>
      </c>
      <c r="C521">
        <f t="shared" si="16"/>
        <v>174</v>
      </c>
      <c r="D521" s="414" t="s">
        <v>563</v>
      </c>
      <c r="E521">
        <v>2</v>
      </c>
      <c r="F521" s="411" t="s">
        <v>1153</v>
      </c>
      <c r="G521" s="414" t="s">
        <v>829</v>
      </c>
      <c r="H521">
        <f t="shared" si="17"/>
        <v>174</v>
      </c>
      <c r="I521" s="414" t="s">
        <v>1078</v>
      </c>
      <c r="J521">
        <v>2</v>
      </c>
      <c r="K521" s="414" t="s">
        <v>1154</v>
      </c>
    </row>
    <row r="522" spans="1:11" ht="13.5">
      <c r="A522" s="523" t="s">
        <v>1152</v>
      </c>
      <c r="B522" s="414" t="s">
        <v>829</v>
      </c>
      <c r="C522">
        <f t="shared" si="16"/>
        <v>174</v>
      </c>
      <c r="D522" s="414" t="s">
        <v>563</v>
      </c>
      <c r="E522">
        <v>3</v>
      </c>
      <c r="F522" s="411" t="s">
        <v>1153</v>
      </c>
      <c r="G522" s="414" t="s">
        <v>829</v>
      </c>
      <c r="H522">
        <f t="shared" si="17"/>
        <v>174</v>
      </c>
      <c r="I522" s="414" t="s">
        <v>1078</v>
      </c>
      <c r="J522">
        <v>3</v>
      </c>
      <c r="K522" s="414" t="s">
        <v>1154</v>
      </c>
    </row>
    <row r="523" spans="1:11" ht="13.5">
      <c r="A523" s="523" t="s">
        <v>1152</v>
      </c>
      <c r="B523" s="414" t="s">
        <v>829</v>
      </c>
      <c r="C523">
        <f t="shared" si="16"/>
        <v>175</v>
      </c>
      <c r="D523" s="414" t="s">
        <v>563</v>
      </c>
      <c r="E523">
        <v>1</v>
      </c>
      <c r="F523" s="411" t="s">
        <v>1153</v>
      </c>
      <c r="G523" s="414" t="s">
        <v>829</v>
      </c>
      <c r="H523">
        <f t="shared" si="17"/>
        <v>175</v>
      </c>
      <c r="I523" s="414" t="s">
        <v>1078</v>
      </c>
      <c r="J523">
        <v>1</v>
      </c>
      <c r="K523" s="414" t="s">
        <v>1154</v>
      </c>
    </row>
    <row r="524" spans="1:11" ht="13.5">
      <c r="A524" s="523" t="s">
        <v>1152</v>
      </c>
      <c r="B524" s="414" t="s">
        <v>829</v>
      </c>
      <c r="C524">
        <f t="shared" si="16"/>
        <v>175</v>
      </c>
      <c r="D524" s="414" t="s">
        <v>563</v>
      </c>
      <c r="E524">
        <v>2</v>
      </c>
      <c r="F524" s="411" t="s">
        <v>1153</v>
      </c>
      <c r="G524" s="414" t="s">
        <v>829</v>
      </c>
      <c r="H524">
        <f t="shared" si="17"/>
        <v>175</v>
      </c>
      <c r="I524" s="414" t="s">
        <v>1078</v>
      </c>
      <c r="J524">
        <v>2</v>
      </c>
      <c r="K524" s="414" t="s">
        <v>1154</v>
      </c>
    </row>
    <row r="525" spans="1:11" ht="13.5">
      <c r="A525" s="523" t="s">
        <v>1152</v>
      </c>
      <c r="B525" s="414" t="s">
        <v>829</v>
      </c>
      <c r="C525">
        <f t="shared" si="16"/>
        <v>175</v>
      </c>
      <c r="D525" s="414" t="s">
        <v>563</v>
      </c>
      <c r="E525">
        <v>3</v>
      </c>
      <c r="F525" s="411" t="s">
        <v>1153</v>
      </c>
      <c r="G525" s="414" t="s">
        <v>829</v>
      </c>
      <c r="H525">
        <f t="shared" si="17"/>
        <v>175</v>
      </c>
      <c r="I525" s="414" t="s">
        <v>1078</v>
      </c>
      <c r="J525">
        <v>3</v>
      </c>
      <c r="K525" s="414" t="s">
        <v>1154</v>
      </c>
    </row>
    <row r="526" spans="1:11" ht="13.5">
      <c r="A526" s="523" t="s">
        <v>1152</v>
      </c>
      <c r="B526" s="414" t="s">
        <v>829</v>
      </c>
      <c r="C526">
        <f t="shared" si="16"/>
        <v>176</v>
      </c>
      <c r="D526" s="414" t="s">
        <v>563</v>
      </c>
      <c r="E526">
        <v>1</v>
      </c>
      <c r="F526" s="411" t="s">
        <v>1153</v>
      </c>
      <c r="G526" s="414" t="s">
        <v>829</v>
      </c>
      <c r="H526">
        <f t="shared" si="17"/>
        <v>176</v>
      </c>
      <c r="I526" s="414" t="s">
        <v>1078</v>
      </c>
      <c r="J526">
        <v>1</v>
      </c>
      <c r="K526" s="414" t="s">
        <v>1154</v>
      </c>
    </row>
    <row r="527" spans="1:11" ht="13.5">
      <c r="A527" s="523" t="s">
        <v>1152</v>
      </c>
      <c r="B527" s="414" t="s">
        <v>829</v>
      </c>
      <c r="C527">
        <f t="shared" si="16"/>
        <v>176</v>
      </c>
      <c r="D527" s="414" t="s">
        <v>563</v>
      </c>
      <c r="E527">
        <v>2</v>
      </c>
      <c r="F527" s="411" t="s">
        <v>1153</v>
      </c>
      <c r="G527" s="414" t="s">
        <v>829</v>
      </c>
      <c r="H527">
        <f t="shared" si="17"/>
        <v>176</v>
      </c>
      <c r="I527" s="414" t="s">
        <v>1078</v>
      </c>
      <c r="J527">
        <v>2</v>
      </c>
      <c r="K527" s="414" t="s">
        <v>1154</v>
      </c>
    </row>
    <row r="528" spans="1:11" ht="13.5">
      <c r="A528" s="523" t="s">
        <v>1152</v>
      </c>
      <c r="B528" s="414" t="s">
        <v>829</v>
      </c>
      <c r="C528">
        <f t="shared" si="16"/>
        <v>176</v>
      </c>
      <c r="D528" s="414" t="s">
        <v>563</v>
      </c>
      <c r="E528">
        <v>3</v>
      </c>
      <c r="F528" s="411" t="s">
        <v>1153</v>
      </c>
      <c r="G528" s="414" t="s">
        <v>829</v>
      </c>
      <c r="H528">
        <f t="shared" si="17"/>
        <v>176</v>
      </c>
      <c r="I528" s="414" t="s">
        <v>1078</v>
      </c>
      <c r="J528">
        <v>3</v>
      </c>
      <c r="K528" s="414" t="s">
        <v>1154</v>
      </c>
    </row>
    <row r="529" spans="1:11" ht="13.5">
      <c r="A529" s="523" t="s">
        <v>1152</v>
      </c>
      <c r="B529" s="414" t="s">
        <v>829</v>
      </c>
      <c r="C529">
        <f t="shared" si="16"/>
        <v>177</v>
      </c>
      <c r="D529" s="414" t="s">
        <v>563</v>
      </c>
      <c r="E529">
        <v>1</v>
      </c>
      <c r="F529" s="411" t="s">
        <v>1153</v>
      </c>
      <c r="G529" s="414" t="s">
        <v>829</v>
      </c>
      <c r="H529">
        <f t="shared" si="17"/>
        <v>177</v>
      </c>
      <c r="I529" s="414" t="s">
        <v>1078</v>
      </c>
      <c r="J529">
        <v>1</v>
      </c>
      <c r="K529" s="414" t="s">
        <v>1154</v>
      </c>
    </row>
    <row r="530" spans="1:11" ht="13.5">
      <c r="A530" s="523" t="s">
        <v>1152</v>
      </c>
      <c r="B530" s="414" t="s">
        <v>829</v>
      </c>
      <c r="C530">
        <f t="shared" si="16"/>
        <v>177</v>
      </c>
      <c r="D530" s="414" t="s">
        <v>563</v>
      </c>
      <c r="E530">
        <v>2</v>
      </c>
      <c r="F530" s="411" t="s">
        <v>1153</v>
      </c>
      <c r="G530" s="414" t="s">
        <v>829</v>
      </c>
      <c r="H530">
        <f t="shared" si="17"/>
        <v>177</v>
      </c>
      <c r="I530" s="414" t="s">
        <v>1078</v>
      </c>
      <c r="J530">
        <v>2</v>
      </c>
      <c r="K530" s="414" t="s">
        <v>1154</v>
      </c>
    </row>
    <row r="531" spans="1:11" ht="13.5">
      <c r="A531" s="523" t="s">
        <v>1152</v>
      </c>
      <c r="B531" s="414" t="s">
        <v>829</v>
      </c>
      <c r="C531">
        <f t="shared" si="16"/>
        <v>177</v>
      </c>
      <c r="D531" s="414" t="s">
        <v>563</v>
      </c>
      <c r="E531">
        <v>3</v>
      </c>
      <c r="F531" s="411" t="s">
        <v>1153</v>
      </c>
      <c r="G531" s="414" t="s">
        <v>829</v>
      </c>
      <c r="H531">
        <f t="shared" si="17"/>
        <v>177</v>
      </c>
      <c r="I531" s="414" t="s">
        <v>1078</v>
      </c>
      <c r="J531">
        <v>3</v>
      </c>
      <c r="K531" s="414" t="s">
        <v>1154</v>
      </c>
    </row>
    <row r="532" spans="1:11" ht="13.5">
      <c r="A532" s="523" t="s">
        <v>1152</v>
      </c>
      <c r="B532" s="414" t="s">
        <v>829</v>
      </c>
      <c r="C532">
        <f t="shared" si="16"/>
        <v>178</v>
      </c>
      <c r="D532" s="414" t="s">
        <v>563</v>
      </c>
      <c r="E532">
        <v>1</v>
      </c>
      <c r="F532" s="411" t="s">
        <v>1153</v>
      </c>
      <c r="G532" s="414" t="s">
        <v>829</v>
      </c>
      <c r="H532">
        <f t="shared" si="17"/>
        <v>178</v>
      </c>
      <c r="I532" s="414" t="s">
        <v>1078</v>
      </c>
      <c r="J532">
        <v>1</v>
      </c>
      <c r="K532" s="414" t="s">
        <v>1154</v>
      </c>
    </row>
    <row r="533" spans="1:11" ht="13.5">
      <c r="A533" s="523" t="s">
        <v>1152</v>
      </c>
      <c r="B533" s="414" t="s">
        <v>829</v>
      </c>
      <c r="C533">
        <f t="shared" si="16"/>
        <v>178</v>
      </c>
      <c r="D533" s="414" t="s">
        <v>563</v>
      </c>
      <c r="E533">
        <v>2</v>
      </c>
      <c r="F533" s="411" t="s">
        <v>1153</v>
      </c>
      <c r="G533" s="414" t="s">
        <v>829</v>
      </c>
      <c r="H533">
        <f t="shared" si="17"/>
        <v>178</v>
      </c>
      <c r="I533" s="414" t="s">
        <v>1078</v>
      </c>
      <c r="J533">
        <v>2</v>
      </c>
      <c r="K533" s="414" t="s">
        <v>1154</v>
      </c>
    </row>
    <row r="534" spans="1:11" ht="13.5">
      <c r="A534" s="523" t="s">
        <v>1152</v>
      </c>
      <c r="B534" s="414" t="s">
        <v>829</v>
      </c>
      <c r="C534">
        <f t="shared" si="16"/>
        <v>178</v>
      </c>
      <c r="D534" s="414" t="s">
        <v>563</v>
      </c>
      <c r="E534">
        <v>3</v>
      </c>
      <c r="F534" s="411" t="s">
        <v>1153</v>
      </c>
      <c r="G534" s="414" t="s">
        <v>829</v>
      </c>
      <c r="H534">
        <f t="shared" si="17"/>
        <v>178</v>
      </c>
      <c r="I534" s="414" t="s">
        <v>1078</v>
      </c>
      <c r="J534">
        <v>3</v>
      </c>
      <c r="K534" s="414" t="s">
        <v>1154</v>
      </c>
    </row>
    <row r="535" spans="1:11" ht="13.5">
      <c r="A535" s="523" t="s">
        <v>1152</v>
      </c>
      <c r="B535" s="414" t="s">
        <v>829</v>
      </c>
      <c r="C535">
        <f t="shared" si="16"/>
        <v>179</v>
      </c>
      <c r="D535" s="414" t="s">
        <v>563</v>
      </c>
      <c r="E535">
        <v>1</v>
      </c>
      <c r="F535" s="411" t="s">
        <v>1153</v>
      </c>
      <c r="G535" s="414" t="s">
        <v>829</v>
      </c>
      <c r="H535">
        <f t="shared" si="17"/>
        <v>179</v>
      </c>
      <c r="I535" s="414" t="s">
        <v>1078</v>
      </c>
      <c r="J535">
        <v>1</v>
      </c>
      <c r="K535" s="414" t="s">
        <v>1154</v>
      </c>
    </row>
    <row r="536" spans="1:11" ht="13.5">
      <c r="A536" s="523" t="s">
        <v>1152</v>
      </c>
      <c r="B536" s="414" t="s">
        <v>829</v>
      </c>
      <c r="C536">
        <f t="shared" si="16"/>
        <v>179</v>
      </c>
      <c r="D536" s="414" t="s">
        <v>563</v>
      </c>
      <c r="E536">
        <v>2</v>
      </c>
      <c r="F536" s="411" t="s">
        <v>1153</v>
      </c>
      <c r="G536" s="414" t="s">
        <v>829</v>
      </c>
      <c r="H536">
        <f t="shared" si="17"/>
        <v>179</v>
      </c>
      <c r="I536" s="414" t="s">
        <v>1078</v>
      </c>
      <c r="J536">
        <v>2</v>
      </c>
      <c r="K536" s="414" t="s">
        <v>1154</v>
      </c>
    </row>
    <row r="537" spans="1:11" ht="13.5">
      <c r="A537" s="523" t="s">
        <v>1152</v>
      </c>
      <c r="B537" s="414" t="s">
        <v>829</v>
      </c>
      <c r="C537">
        <f t="shared" si="16"/>
        <v>179</v>
      </c>
      <c r="D537" s="414" t="s">
        <v>563</v>
      </c>
      <c r="E537">
        <v>3</v>
      </c>
      <c r="F537" s="411" t="s">
        <v>1153</v>
      </c>
      <c r="G537" s="414" t="s">
        <v>829</v>
      </c>
      <c r="H537">
        <f t="shared" si="17"/>
        <v>179</v>
      </c>
      <c r="I537" s="414" t="s">
        <v>1078</v>
      </c>
      <c r="J537">
        <v>3</v>
      </c>
      <c r="K537" s="414" t="s">
        <v>1154</v>
      </c>
    </row>
    <row r="538" spans="1:11" ht="13.5">
      <c r="A538" s="523" t="s">
        <v>1152</v>
      </c>
      <c r="B538" s="414" t="s">
        <v>829</v>
      </c>
      <c r="C538">
        <f t="shared" si="16"/>
        <v>180</v>
      </c>
      <c r="D538" s="414" t="s">
        <v>563</v>
      </c>
      <c r="E538">
        <v>1</v>
      </c>
      <c r="F538" s="411" t="s">
        <v>1153</v>
      </c>
      <c r="G538" s="414" t="s">
        <v>829</v>
      </c>
      <c r="H538">
        <f t="shared" si="17"/>
        <v>180</v>
      </c>
      <c r="I538" s="414" t="s">
        <v>1078</v>
      </c>
      <c r="J538">
        <v>1</v>
      </c>
      <c r="K538" s="414" t="s">
        <v>1154</v>
      </c>
    </row>
    <row r="539" spans="1:11" ht="13.5">
      <c r="A539" s="523" t="s">
        <v>1152</v>
      </c>
      <c r="B539" s="414" t="s">
        <v>829</v>
      </c>
      <c r="C539">
        <f t="shared" si="16"/>
        <v>180</v>
      </c>
      <c r="D539" s="414" t="s">
        <v>563</v>
      </c>
      <c r="E539">
        <v>2</v>
      </c>
      <c r="F539" s="411" t="s">
        <v>1153</v>
      </c>
      <c r="G539" s="414" t="s">
        <v>829</v>
      </c>
      <c r="H539">
        <f t="shared" si="17"/>
        <v>180</v>
      </c>
      <c r="I539" s="414" t="s">
        <v>1078</v>
      </c>
      <c r="J539">
        <v>2</v>
      </c>
      <c r="K539" s="414" t="s">
        <v>1154</v>
      </c>
    </row>
    <row r="540" spans="1:11" ht="13.5">
      <c r="A540" s="523" t="s">
        <v>1152</v>
      </c>
      <c r="B540" s="414" t="s">
        <v>829</v>
      </c>
      <c r="C540">
        <f t="shared" si="16"/>
        <v>180</v>
      </c>
      <c r="D540" s="414" t="s">
        <v>563</v>
      </c>
      <c r="E540">
        <v>3</v>
      </c>
      <c r="F540" s="411" t="s">
        <v>1153</v>
      </c>
      <c r="G540" s="414" t="s">
        <v>829</v>
      </c>
      <c r="H540">
        <f t="shared" si="17"/>
        <v>180</v>
      </c>
      <c r="I540" s="414" t="s">
        <v>1078</v>
      </c>
      <c r="J540">
        <v>3</v>
      </c>
      <c r="K540" s="414" t="s">
        <v>1154</v>
      </c>
    </row>
    <row r="541" spans="1:11" ht="13.5">
      <c r="A541" s="523" t="s">
        <v>1152</v>
      </c>
      <c r="B541" s="414" t="s">
        <v>829</v>
      </c>
      <c r="C541">
        <f t="shared" si="16"/>
        <v>181</v>
      </c>
      <c r="D541" s="414" t="s">
        <v>563</v>
      </c>
      <c r="E541">
        <v>1</v>
      </c>
      <c r="F541" s="411" t="s">
        <v>1153</v>
      </c>
      <c r="G541" s="414" t="s">
        <v>829</v>
      </c>
      <c r="H541">
        <f t="shared" si="17"/>
        <v>181</v>
      </c>
      <c r="I541" s="414" t="s">
        <v>1078</v>
      </c>
      <c r="J541">
        <v>1</v>
      </c>
      <c r="K541" s="414" t="s">
        <v>1154</v>
      </c>
    </row>
    <row r="542" spans="1:11" ht="13.5">
      <c r="A542" s="523" t="s">
        <v>1152</v>
      </c>
      <c r="B542" s="414" t="s">
        <v>829</v>
      </c>
      <c r="C542">
        <f t="shared" si="16"/>
        <v>181</v>
      </c>
      <c r="D542" s="414" t="s">
        <v>563</v>
      </c>
      <c r="E542">
        <v>2</v>
      </c>
      <c r="F542" s="411" t="s">
        <v>1153</v>
      </c>
      <c r="G542" s="414" t="s">
        <v>829</v>
      </c>
      <c r="H542">
        <f t="shared" si="17"/>
        <v>181</v>
      </c>
      <c r="I542" s="414" t="s">
        <v>1078</v>
      </c>
      <c r="J542">
        <v>2</v>
      </c>
      <c r="K542" s="414" t="s">
        <v>1154</v>
      </c>
    </row>
    <row r="543" spans="1:11" ht="13.5">
      <c r="A543" s="523" t="s">
        <v>1152</v>
      </c>
      <c r="B543" s="414" t="s">
        <v>829</v>
      </c>
      <c r="C543">
        <f t="shared" si="16"/>
        <v>181</v>
      </c>
      <c r="D543" s="414" t="s">
        <v>563</v>
      </c>
      <c r="E543">
        <v>3</v>
      </c>
      <c r="F543" s="411" t="s">
        <v>1153</v>
      </c>
      <c r="G543" s="414" t="s">
        <v>829</v>
      </c>
      <c r="H543">
        <f t="shared" si="17"/>
        <v>181</v>
      </c>
      <c r="I543" s="414" t="s">
        <v>1078</v>
      </c>
      <c r="J543">
        <v>3</v>
      </c>
      <c r="K543" s="414" t="s">
        <v>1154</v>
      </c>
    </row>
    <row r="544" spans="1:11" ht="13.5">
      <c r="A544" s="523" t="s">
        <v>1152</v>
      </c>
      <c r="B544" s="414" t="s">
        <v>829</v>
      </c>
      <c r="C544">
        <f t="shared" si="16"/>
        <v>182</v>
      </c>
      <c r="D544" s="414" t="s">
        <v>563</v>
      </c>
      <c r="E544">
        <v>1</v>
      </c>
      <c r="F544" s="411" t="s">
        <v>1153</v>
      </c>
      <c r="G544" s="414" t="s">
        <v>829</v>
      </c>
      <c r="H544">
        <f t="shared" si="17"/>
        <v>182</v>
      </c>
      <c r="I544" s="414" t="s">
        <v>1078</v>
      </c>
      <c r="J544">
        <v>1</v>
      </c>
      <c r="K544" s="414" t="s">
        <v>1154</v>
      </c>
    </row>
    <row r="545" spans="1:11" ht="13.5">
      <c r="A545" s="523" t="s">
        <v>1152</v>
      </c>
      <c r="B545" s="414" t="s">
        <v>829</v>
      </c>
      <c r="C545">
        <f t="shared" si="16"/>
        <v>182</v>
      </c>
      <c r="D545" s="414" t="s">
        <v>563</v>
      </c>
      <c r="E545">
        <v>2</v>
      </c>
      <c r="F545" s="411" t="s">
        <v>1153</v>
      </c>
      <c r="G545" s="414" t="s">
        <v>829</v>
      </c>
      <c r="H545">
        <f t="shared" si="17"/>
        <v>182</v>
      </c>
      <c r="I545" s="414" t="s">
        <v>1078</v>
      </c>
      <c r="J545">
        <v>2</v>
      </c>
      <c r="K545" s="414" t="s">
        <v>1154</v>
      </c>
    </row>
    <row r="546" spans="1:11" ht="13.5">
      <c r="A546" s="523" t="s">
        <v>1152</v>
      </c>
      <c r="B546" s="414" t="s">
        <v>829</v>
      </c>
      <c r="C546">
        <f t="shared" si="16"/>
        <v>182</v>
      </c>
      <c r="D546" s="414" t="s">
        <v>563</v>
      </c>
      <c r="E546">
        <v>3</v>
      </c>
      <c r="F546" s="411" t="s">
        <v>1153</v>
      </c>
      <c r="G546" s="414" t="s">
        <v>829</v>
      </c>
      <c r="H546">
        <f t="shared" si="17"/>
        <v>182</v>
      </c>
      <c r="I546" s="414" t="s">
        <v>1078</v>
      </c>
      <c r="J546">
        <v>3</v>
      </c>
      <c r="K546" s="414" t="s">
        <v>1154</v>
      </c>
    </row>
    <row r="547" spans="1:11" ht="13.5">
      <c r="A547" s="523" t="s">
        <v>1152</v>
      </c>
      <c r="B547" s="414" t="s">
        <v>829</v>
      </c>
      <c r="C547">
        <f t="shared" si="16"/>
        <v>183</v>
      </c>
      <c r="D547" s="414" t="s">
        <v>563</v>
      </c>
      <c r="E547">
        <v>1</v>
      </c>
      <c r="F547" s="411" t="s">
        <v>1153</v>
      </c>
      <c r="G547" s="414" t="s">
        <v>829</v>
      </c>
      <c r="H547">
        <f t="shared" si="17"/>
        <v>183</v>
      </c>
      <c r="I547" s="414" t="s">
        <v>1078</v>
      </c>
      <c r="J547">
        <v>1</v>
      </c>
      <c r="K547" s="414" t="s">
        <v>1154</v>
      </c>
    </row>
    <row r="548" spans="1:11" ht="13.5">
      <c r="A548" s="523" t="s">
        <v>1152</v>
      </c>
      <c r="B548" s="414" t="s">
        <v>829</v>
      </c>
      <c r="C548">
        <f t="shared" si="16"/>
        <v>183</v>
      </c>
      <c r="D548" s="414" t="s">
        <v>563</v>
      </c>
      <c r="E548">
        <v>2</v>
      </c>
      <c r="F548" s="411" t="s">
        <v>1153</v>
      </c>
      <c r="G548" s="414" t="s">
        <v>829</v>
      </c>
      <c r="H548">
        <f t="shared" si="17"/>
        <v>183</v>
      </c>
      <c r="I548" s="414" t="s">
        <v>1078</v>
      </c>
      <c r="J548">
        <v>2</v>
      </c>
      <c r="K548" s="414" t="s">
        <v>1154</v>
      </c>
    </row>
    <row r="549" spans="1:11" ht="13.5">
      <c r="A549" s="523" t="s">
        <v>1152</v>
      </c>
      <c r="B549" s="414" t="s">
        <v>829</v>
      </c>
      <c r="C549">
        <f t="shared" si="16"/>
        <v>183</v>
      </c>
      <c r="D549" s="414" t="s">
        <v>563</v>
      </c>
      <c r="E549">
        <v>3</v>
      </c>
      <c r="F549" s="411" t="s">
        <v>1153</v>
      </c>
      <c r="G549" s="414" t="s">
        <v>829</v>
      </c>
      <c r="H549">
        <f t="shared" si="17"/>
        <v>183</v>
      </c>
      <c r="I549" s="414" t="s">
        <v>1078</v>
      </c>
      <c r="J549">
        <v>3</v>
      </c>
      <c r="K549" s="414" t="s">
        <v>1154</v>
      </c>
    </row>
    <row r="550" spans="1:11" ht="13.5">
      <c r="A550" s="523" t="s">
        <v>1152</v>
      </c>
      <c r="B550" s="414" t="s">
        <v>829</v>
      </c>
      <c r="C550">
        <f t="shared" si="16"/>
        <v>184</v>
      </c>
      <c r="D550" s="414" t="s">
        <v>563</v>
      </c>
      <c r="E550">
        <v>1</v>
      </c>
      <c r="F550" s="411" t="s">
        <v>1153</v>
      </c>
      <c r="G550" s="414" t="s">
        <v>829</v>
      </c>
      <c r="H550">
        <f t="shared" si="17"/>
        <v>184</v>
      </c>
      <c r="I550" s="414" t="s">
        <v>1078</v>
      </c>
      <c r="J550">
        <v>1</v>
      </c>
      <c r="K550" s="414" t="s">
        <v>1154</v>
      </c>
    </row>
    <row r="551" spans="1:11" ht="13.5">
      <c r="A551" s="523" t="s">
        <v>1152</v>
      </c>
      <c r="B551" s="414" t="s">
        <v>829</v>
      </c>
      <c r="C551">
        <f t="shared" si="16"/>
        <v>184</v>
      </c>
      <c r="D551" s="414" t="s">
        <v>563</v>
      </c>
      <c r="E551">
        <v>2</v>
      </c>
      <c r="F551" s="411" t="s">
        <v>1153</v>
      </c>
      <c r="G551" s="414" t="s">
        <v>829</v>
      </c>
      <c r="H551">
        <f t="shared" si="17"/>
        <v>184</v>
      </c>
      <c r="I551" s="414" t="s">
        <v>1078</v>
      </c>
      <c r="J551">
        <v>2</v>
      </c>
      <c r="K551" s="414" t="s">
        <v>1154</v>
      </c>
    </row>
    <row r="552" spans="1:11" ht="13.5">
      <c r="A552" s="523" t="s">
        <v>1152</v>
      </c>
      <c r="B552" s="414" t="s">
        <v>829</v>
      </c>
      <c r="C552">
        <f t="shared" si="16"/>
        <v>184</v>
      </c>
      <c r="D552" s="414" t="s">
        <v>563</v>
      </c>
      <c r="E552">
        <v>3</v>
      </c>
      <c r="F552" s="411" t="s">
        <v>1153</v>
      </c>
      <c r="G552" s="414" t="s">
        <v>829</v>
      </c>
      <c r="H552">
        <f t="shared" si="17"/>
        <v>184</v>
      </c>
      <c r="I552" s="414" t="s">
        <v>1078</v>
      </c>
      <c r="J552">
        <v>3</v>
      </c>
      <c r="K552" s="414" t="s">
        <v>1154</v>
      </c>
    </row>
    <row r="553" spans="1:11" ht="13.5">
      <c r="A553" s="523" t="s">
        <v>1152</v>
      </c>
      <c r="B553" s="414" t="s">
        <v>829</v>
      </c>
      <c r="C553">
        <f t="shared" si="16"/>
        <v>185</v>
      </c>
      <c r="D553" s="414" t="s">
        <v>563</v>
      </c>
      <c r="E553">
        <v>1</v>
      </c>
      <c r="F553" s="411" t="s">
        <v>1153</v>
      </c>
      <c r="G553" s="414" t="s">
        <v>829</v>
      </c>
      <c r="H553">
        <f t="shared" si="17"/>
        <v>185</v>
      </c>
      <c r="I553" s="414" t="s">
        <v>1078</v>
      </c>
      <c r="J553">
        <v>1</v>
      </c>
      <c r="K553" s="414" t="s">
        <v>1154</v>
      </c>
    </row>
    <row r="554" spans="1:11" ht="13.5">
      <c r="A554" s="523" t="s">
        <v>1152</v>
      </c>
      <c r="B554" s="414" t="s">
        <v>829</v>
      </c>
      <c r="C554">
        <f t="shared" si="16"/>
        <v>185</v>
      </c>
      <c r="D554" s="414" t="s">
        <v>563</v>
      </c>
      <c r="E554">
        <v>2</v>
      </c>
      <c r="F554" s="411" t="s">
        <v>1153</v>
      </c>
      <c r="G554" s="414" t="s">
        <v>829</v>
      </c>
      <c r="H554">
        <f t="shared" si="17"/>
        <v>185</v>
      </c>
      <c r="I554" s="414" t="s">
        <v>1078</v>
      </c>
      <c r="J554">
        <v>2</v>
      </c>
      <c r="K554" s="414" t="s">
        <v>1154</v>
      </c>
    </row>
    <row r="555" spans="1:11" ht="13.5">
      <c r="A555" s="523" t="s">
        <v>1152</v>
      </c>
      <c r="B555" s="414" t="s">
        <v>829</v>
      </c>
      <c r="C555">
        <f t="shared" si="16"/>
        <v>185</v>
      </c>
      <c r="D555" s="414" t="s">
        <v>563</v>
      </c>
      <c r="E555">
        <v>3</v>
      </c>
      <c r="F555" s="411" t="s">
        <v>1153</v>
      </c>
      <c r="G555" s="414" t="s">
        <v>829</v>
      </c>
      <c r="H555">
        <f t="shared" si="17"/>
        <v>185</v>
      </c>
      <c r="I555" s="414" t="s">
        <v>1078</v>
      </c>
      <c r="J555">
        <v>3</v>
      </c>
      <c r="K555" s="414" t="s">
        <v>1154</v>
      </c>
    </row>
    <row r="556" spans="1:11" ht="13.5">
      <c r="A556" s="523" t="s">
        <v>1152</v>
      </c>
      <c r="B556" s="414" t="s">
        <v>829</v>
      </c>
      <c r="C556">
        <f t="shared" si="16"/>
        <v>186</v>
      </c>
      <c r="D556" s="414" t="s">
        <v>563</v>
      </c>
      <c r="E556">
        <v>1</v>
      </c>
      <c r="F556" s="411" t="s">
        <v>1153</v>
      </c>
      <c r="G556" s="414" t="s">
        <v>829</v>
      </c>
      <c r="H556">
        <f t="shared" si="17"/>
        <v>186</v>
      </c>
      <c r="I556" s="414" t="s">
        <v>1078</v>
      </c>
      <c r="J556">
        <v>1</v>
      </c>
      <c r="K556" s="414" t="s">
        <v>1154</v>
      </c>
    </row>
    <row r="557" spans="1:11" ht="13.5">
      <c r="A557" s="523" t="s">
        <v>1152</v>
      </c>
      <c r="B557" s="414" t="s">
        <v>829</v>
      </c>
      <c r="C557">
        <f t="shared" si="16"/>
        <v>186</v>
      </c>
      <c r="D557" s="414" t="s">
        <v>563</v>
      </c>
      <c r="E557">
        <v>2</v>
      </c>
      <c r="F557" s="411" t="s">
        <v>1153</v>
      </c>
      <c r="G557" s="414" t="s">
        <v>829</v>
      </c>
      <c r="H557">
        <f t="shared" si="17"/>
        <v>186</v>
      </c>
      <c r="I557" s="414" t="s">
        <v>1078</v>
      </c>
      <c r="J557">
        <v>2</v>
      </c>
      <c r="K557" s="414" t="s">
        <v>1154</v>
      </c>
    </row>
    <row r="558" spans="1:11" ht="13.5">
      <c r="A558" s="523" t="s">
        <v>1152</v>
      </c>
      <c r="B558" s="414" t="s">
        <v>829</v>
      </c>
      <c r="C558">
        <f t="shared" si="16"/>
        <v>186</v>
      </c>
      <c r="D558" s="414" t="s">
        <v>563</v>
      </c>
      <c r="E558">
        <v>3</v>
      </c>
      <c r="F558" s="411" t="s">
        <v>1153</v>
      </c>
      <c r="G558" s="414" t="s">
        <v>829</v>
      </c>
      <c r="H558">
        <f t="shared" si="17"/>
        <v>186</v>
      </c>
      <c r="I558" s="414" t="s">
        <v>1078</v>
      </c>
      <c r="J558">
        <v>3</v>
      </c>
      <c r="K558" s="414" t="s">
        <v>1154</v>
      </c>
    </row>
    <row r="559" spans="1:11" ht="13.5">
      <c r="A559" s="523" t="s">
        <v>1152</v>
      </c>
      <c r="B559" s="414" t="s">
        <v>829</v>
      </c>
      <c r="C559">
        <f t="shared" si="16"/>
        <v>187</v>
      </c>
      <c r="D559" s="414" t="s">
        <v>563</v>
      </c>
      <c r="E559">
        <v>1</v>
      </c>
      <c r="F559" s="411" t="s">
        <v>1153</v>
      </c>
      <c r="G559" s="414" t="s">
        <v>829</v>
      </c>
      <c r="H559">
        <f t="shared" si="17"/>
        <v>187</v>
      </c>
      <c r="I559" s="414" t="s">
        <v>1078</v>
      </c>
      <c r="J559">
        <v>1</v>
      </c>
      <c r="K559" s="414" t="s">
        <v>1154</v>
      </c>
    </row>
    <row r="560" spans="1:11" ht="13.5">
      <c r="A560" s="523" t="s">
        <v>1152</v>
      </c>
      <c r="B560" s="414" t="s">
        <v>829</v>
      </c>
      <c r="C560">
        <f t="shared" si="16"/>
        <v>187</v>
      </c>
      <c r="D560" s="414" t="s">
        <v>563</v>
      </c>
      <c r="E560">
        <v>2</v>
      </c>
      <c r="F560" s="411" t="s">
        <v>1153</v>
      </c>
      <c r="G560" s="414" t="s">
        <v>829</v>
      </c>
      <c r="H560">
        <f t="shared" si="17"/>
        <v>187</v>
      </c>
      <c r="I560" s="414" t="s">
        <v>1078</v>
      </c>
      <c r="J560">
        <v>2</v>
      </c>
      <c r="K560" s="414" t="s">
        <v>1154</v>
      </c>
    </row>
    <row r="561" spans="1:11" ht="13.5">
      <c r="A561" s="523" t="s">
        <v>1152</v>
      </c>
      <c r="B561" s="414" t="s">
        <v>829</v>
      </c>
      <c r="C561">
        <f t="shared" si="16"/>
        <v>187</v>
      </c>
      <c r="D561" s="414" t="s">
        <v>563</v>
      </c>
      <c r="E561">
        <v>3</v>
      </c>
      <c r="F561" s="411" t="s">
        <v>1153</v>
      </c>
      <c r="G561" s="414" t="s">
        <v>829</v>
      </c>
      <c r="H561">
        <f t="shared" si="17"/>
        <v>187</v>
      </c>
      <c r="I561" s="414" t="s">
        <v>1078</v>
      </c>
      <c r="J561">
        <v>3</v>
      </c>
      <c r="K561" s="414" t="s">
        <v>1154</v>
      </c>
    </row>
    <row r="562" spans="1:11" ht="13.5">
      <c r="A562" s="523" t="s">
        <v>1152</v>
      </c>
      <c r="B562" s="414" t="s">
        <v>829</v>
      </c>
      <c r="C562">
        <f t="shared" si="16"/>
        <v>188</v>
      </c>
      <c r="D562" s="414" t="s">
        <v>563</v>
      </c>
      <c r="E562">
        <v>1</v>
      </c>
      <c r="F562" s="411" t="s">
        <v>1153</v>
      </c>
      <c r="G562" s="414" t="s">
        <v>829</v>
      </c>
      <c r="H562">
        <f t="shared" si="17"/>
        <v>188</v>
      </c>
      <c r="I562" s="414" t="s">
        <v>1078</v>
      </c>
      <c r="J562">
        <v>1</v>
      </c>
      <c r="K562" s="414" t="s">
        <v>1154</v>
      </c>
    </row>
    <row r="563" spans="1:11" ht="13.5">
      <c r="A563" s="523" t="s">
        <v>1152</v>
      </c>
      <c r="B563" s="414" t="s">
        <v>829</v>
      </c>
      <c r="C563">
        <f t="shared" si="16"/>
        <v>188</v>
      </c>
      <c r="D563" s="414" t="s">
        <v>563</v>
      </c>
      <c r="E563">
        <v>2</v>
      </c>
      <c r="F563" s="411" t="s">
        <v>1153</v>
      </c>
      <c r="G563" s="414" t="s">
        <v>829</v>
      </c>
      <c r="H563">
        <f t="shared" si="17"/>
        <v>188</v>
      </c>
      <c r="I563" s="414" t="s">
        <v>1078</v>
      </c>
      <c r="J563">
        <v>2</v>
      </c>
      <c r="K563" s="414" t="s">
        <v>1154</v>
      </c>
    </row>
    <row r="564" spans="1:11" ht="13.5">
      <c r="A564" s="523" t="s">
        <v>1152</v>
      </c>
      <c r="B564" s="414" t="s">
        <v>829</v>
      </c>
      <c r="C564">
        <f t="shared" si="16"/>
        <v>188</v>
      </c>
      <c r="D564" s="414" t="s">
        <v>563</v>
      </c>
      <c r="E564">
        <v>3</v>
      </c>
      <c r="F564" s="411" t="s">
        <v>1153</v>
      </c>
      <c r="G564" s="414" t="s">
        <v>829</v>
      </c>
      <c r="H564">
        <f t="shared" si="17"/>
        <v>188</v>
      </c>
      <c r="I564" s="414" t="s">
        <v>1078</v>
      </c>
      <c r="J564">
        <v>3</v>
      </c>
      <c r="K564" s="414" t="s">
        <v>1154</v>
      </c>
    </row>
    <row r="565" spans="1:11" ht="13.5">
      <c r="A565" s="523" t="s">
        <v>1152</v>
      </c>
      <c r="B565" s="414" t="s">
        <v>829</v>
      </c>
      <c r="C565">
        <f t="shared" si="16"/>
        <v>189</v>
      </c>
      <c r="D565" s="414" t="s">
        <v>563</v>
      </c>
      <c r="E565">
        <v>1</v>
      </c>
      <c r="F565" s="411" t="s">
        <v>1153</v>
      </c>
      <c r="G565" s="414" t="s">
        <v>829</v>
      </c>
      <c r="H565">
        <f t="shared" si="17"/>
        <v>189</v>
      </c>
      <c r="I565" s="414" t="s">
        <v>1078</v>
      </c>
      <c r="J565">
        <v>1</v>
      </c>
      <c r="K565" s="414" t="s">
        <v>1154</v>
      </c>
    </row>
    <row r="566" spans="1:11" ht="13.5">
      <c r="A566" s="523" t="s">
        <v>1152</v>
      </c>
      <c r="B566" s="414" t="s">
        <v>829</v>
      </c>
      <c r="C566">
        <f t="shared" si="16"/>
        <v>189</v>
      </c>
      <c r="D566" s="414" t="s">
        <v>563</v>
      </c>
      <c r="E566">
        <v>2</v>
      </c>
      <c r="F566" s="411" t="s">
        <v>1153</v>
      </c>
      <c r="G566" s="414" t="s">
        <v>829</v>
      </c>
      <c r="H566">
        <f t="shared" si="17"/>
        <v>189</v>
      </c>
      <c r="I566" s="414" t="s">
        <v>1078</v>
      </c>
      <c r="J566">
        <v>2</v>
      </c>
      <c r="K566" s="414" t="s">
        <v>1154</v>
      </c>
    </row>
    <row r="567" spans="1:11" ht="13.5">
      <c r="A567" s="523" t="s">
        <v>1152</v>
      </c>
      <c r="B567" s="414" t="s">
        <v>829</v>
      </c>
      <c r="C567">
        <f t="shared" si="16"/>
        <v>189</v>
      </c>
      <c r="D567" s="414" t="s">
        <v>563</v>
      </c>
      <c r="E567">
        <v>3</v>
      </c>
      <c r="F567" s="411" t="s">
        <v>1153</v>
      </c>
      <c r="G567" s="414" t="s">
        <v>829</v>
      </c>
      <c r="H567">
        <f t="shared" si="17"/>
        <v>189</v>
      </c>
      <c r="I567" s="414" t="s">
        <v>1078</v>
      </c>
      <c r="J567">
        <v>3</v>
      </c>
      <c r="K567" s="414" t="s">
        <v>1154</v>
      </c>
    </row>
    <row r="568" spans="1:11" ht="13.5">
      <c r="A568" s="523" t="s">
        <v>1152</v>
      </c>
      <c r="B568" s="414" t="s">
        <v>829</v>
      </c>
      <c r="C568">
        <f t="shared" si="16"/>
        <v>190</v>
      </c>
      <c r="D568" s="414" t="s">
        <v>563</v>
      </c>
      <c r="E568">
        <v>1</v>
      </c>
      <c r="F568" s="411" t="s">
        <v>1153</v>
      </c>
      <c r="G568" s="414" t="s">
        <v>829</v>
      </c>
      <c r="H568">
        <f t="shared" si="17"/>
        <v>190</v>
      </c>
      <c r="I568" s="414" t="s">
        <v>1078</v>
      </c>
      <c r="J568">
        <v>1</v>
      </c>
      <c r="K568" s="414" t="s">
        <v>1154</v>
      </c>
    </row>
    <row r="569" spans="1:11" ht="13.5">
      <c r="A569" s="523" t="s">
        <v>1152</v>
      </c>
      <c r="B569" s="414" t="s">
        <v>829</v>
      </c>
      <c r="C569">
        <f t="shared" si="16"/>
        <v>190</v>
      </c>
      <c r="D569" s="414" t="s">
        <v>563</v>
      </c>
      <c r="E569">
        <v>2</v>
      </c>
      <c r="F569" s="411" t="s">
        <v>1153</v>
      </c>
      <c r="G569" s="414" t="s">
        <v>829</v>
      </c>
      <c r="H569">
        <f t="shared" si="17"/>
        <v>190</v>
      </c>
      <c r="I569" s="414" t="s">
        <v>1078</v>
      </c>
      <c r="J569">
        <v>2</v>
      </c>
      <c r="K569" s="414" t="s">
        <v>1154</v>
      </c>
    </row>
    <row r="570" spans="1:11" ht="13.5">
      <c r="A570" s="523" t="s">
        <v>1152</v>
      </c>
      <c r="B570" s="414" t="s">
        <v>829</v>
      </c>
      <c r="C570">
        <f t="shared" si="16"/>
        <v>190</v>
      </c>
      <c r="D570" s="414" t="s">
        <v>563</v>
      </c>
      <c r="E570">
        <v>3</v>
      </c>
      <c r="F570" s="411" t="s">
        <v>1153</v>
      </c>
      <c r="G570" s="414" t="s">
        <v>829</v>
      </c>
      <c r="H570">
        <f t="shared" si="17"/>
        <v>190</v>
      </c>
      <c r="I570" s="414" t="s">
        <v>1078</v>
      </c>
      <c r="J570">
        <v>3</v>
      </c>
      <c r="K570" s="414" t="s">
        <v>1154</v>
      </c>
    </row>
    <row r="571" spans="1:11" ht="13.5">
      <c r="A571" s="523" t="s">
        <v>1152</v>
      </c>
      <c r="B571" s="414" t="s">
        <v>829</v>
      </c>
      <c r="C571">
        <f t="shared" si="16"/>
        <v>191</v>
      </c>
      <c r="D571" s="414" t="s">
        <v>563</v>
      </c>
      <c r="E571">
        <v>1</v>
      </c>
      <c r="F571" s="411" t="s">
        <v>1153</v>
      </c>
      <c r="G571" s="414" t="s">
        <v>829</v>
      </c>
      <c r="H571">
        <f t="shared" si="17"/>
        <v>191</v>
      </c>
      <c r="I571" s="414" t="s">
        <v>1078</v>
      </c>
      <c r="J571">
        <v>1</v>
      </c>
      <c r="K571" s="414" t="s">
        <v>1154</v>
      </c>
    </row>
    <row r="572" spans="1:11" ht="13.5">
      <c r="A572" s="523" t="s">
        <v>1152</v>
      </c>
      <c r="B572" s="414" t="s">
        <v>829</v>
      </c>
      <c r="C572">
        <f t="shared" si="16"/>
        <v>191</v>
      </c>
      <c r="D572" s="414" t="s">
        <v>563</v>
      </c>
      <c r="E572">
        <v>2</v>
      </c>
      <c r="F572" s="411" t="s">
        <v>1153</v>
      </c>
      <c r="G572" s="414" t="s">
        <v>829</v>
      </c>
      <c r="H572">
        <f t="shared" si="17"/>
        <v>191</v>
      </c>
      <c r="I572" s="414" t="s">
        <v>1078</v>
      </c>
      <c r="J572">
        <v>2</v>
      </c>
      <c r="K572" s="414" t="s">
        <v>1154</v>
      </c>
    </row>
    <row r="573" spans="1:11" ht="13.5">
      <c r="A573" s="523" t="s">
        <v>1152</v>
      </c>
      <c r="B573" s="414" t="s">
        <v>829</v>
      </c>
      <c r="C573">
        <f t="shared" si="16"/>
        <v>191</v>
      </c>
      <c r="D573" s="414" t="s">
        <v>563</v>
      </c>
      <c r="E573">
        <v>3</v>
      </c>
      <c r="F573" s="411" t="s">
        <v>1153</v>
      </c>
      <c r="G573" s="414" t="s">
        <v>829</v>
      </c>
      <c r="H573">
        <f t="shared" si="17"/>
        <v>191</v>
      </c>
      <c r="I573" s="414" t="s">
        <v>1078</v>
      </c>
      <c r="J573">
        <v>3</v>
      </c>
      <c r="K573" s="414" t="s">
        <v>1154</v>
      </c>
    </row>
    <row r="574" spans="1:11" ht="13.5">
      <c r="A574" s="523" t="s">
        <v>1152</v>
      </c>
      <c r="B574" s="414" t="s">
        <v>829</v>
      </c>
      <c r="C574">
        <f t="shared" si="16"/>
        <v>192</v>
      </c>
      <c r="D574" s="414" t="s">
        <v>563</v>
      </c>
      <c r="E574">
        <v>1</v>
      </c>
      <c r="F574" s="411" t="s">
        <v>1153</v>
      </c>
      <c r="G574" s="414" t="s">
        <v>829</v>
      </c>
      <c r="H574">
        <f t="shared" si="17"/>
        <v>192</v>
      </c>
      <c r="I574" s="414" t="s">
        <v>1078</v>
      </c>
      <c r="J574">
        <v>1</v>
      </c>
      <c r="K574" s="414" t="s">
        <v>1154</v>
      </c>
    </row>
    <row r="575" spans="1:11" ht="13.5">
      <c r="A575" s="523" t="s">
        <v>1152</v>
      </c>
      <c r="B575" s="414" t="s">
        <v>829</v>
      </c>
      <c r="C575">
        <f t="shared" si="16"/>
        <v>192</v>
      </c>
      <c r="D575" s="414" t="s">
        <v>563</v>
      </c>
      <c r="E575">
        <v>2</v>
      </c>
      <c r="F575" s="411" t="s">
        <v>1153</v>
      </c>
      <c r="G575" s="414" t="s">
        <v>829</v>
      </c>
      <c r="H575">
        <f t="shared" si="17"/>
        <v>192</v>
      </c>
      <c r="I575" s="414" t="s">
        <v>1078</v>
      </c>
      <c r="J575">
        <v>2</v>
      </c>
      <c r="K575" s="414" t="s">
        <v>1154</v>
      </c>
    </row>
    <row r="576" spans="1:11" ht="13.5">
      <c r="A576" s="523" t="s">
        <v>1152</v>
      </c>
      <c r="B576" s="414" t="s">
        <v>829</v>
      </c>
      <c r="C576">
        <f t="shared" si="16"/>
        <v>192</v>
      </c>
      <c r="D576" s="414" t="s">
        <v>563</v>
      </c>
      <c r="E576">
        <v>3</v>
      </c>
      <c r="F576" s="411" t="s">
        <v>1153</v>
      </c>
      <c r="G576" s="414" t="s">
        <v>829</v>
      </c>
      <c r="H576">
        <f t="shared" si="17"/>
        <v>192</v>
      </c>
      <c r="I576" s="414" t="s">
        <v>1078</v>
      </c>
      <c r="J576">
        <v>3</v>
      </c>
      <c r="K576" s="414" t="s">
        <v>1154</v>
      </c>
    </row>
    <row r="577" spans="1:11" ht="13.5">
      <c r="A577" s="523" t="s">
        <v>1152</v>
      </c>
      <c r="B577" s="414" t="s">
        <v>829</v>
      </c>
      <c r="C577">
        <f t="shared" si="16"/>
        <v>193</v>
      </c>
      <c r="D577" s="414" t="s">
        <v>563</v>
      </c>
      <c r="E577">
        <v>1</v>
      </c>
      <c r="F577" s="411" t="s">
        <v>1153</v>
      </c>
      <c r="G577" s="414" t="s">
        <v>829</v>
      </c>
      <c r="H577">
        <f t="shared" si="17"/>
        <v>193</v>
      </c>
      <c r="I577" s="414" t="s">
        <v>1078</v>
      </c>
      <c r="J577">
        <v>1</v>
      </c>
      <c r="K577" s="414" t="s">
        <v>1154</v>
      </c>
    </row>
    <row r="578" spans="1:11" ht="13.5">
      <c r="A578" s="523" t="s">
        <v>1152</v>
      </c>
      <c r="B578" s="414" t="s">
        <v>829</v>
      </c>
      <c r="C578">
        <f t="shared" si="16"/>
        <v>193</v>
      </c>
      <c r="D578" s="414" t="s">
        <v>563</v>
      </c>
      <c r="E578">
        <v>2</v>
      </c>
      <c r="F578" s="411" t="s">
        <v>1153</v>
      </c>
      <c r="G578" s="414" t="s">
        <v>829</v>
      </c>
      <c r="H578">
        <f t="shared" si="17"/>
        <v>193</v>
      </c>
      <c r="I578" s="414" t="s">
        <v>1078</v>
      </c>
      <c r="J578">
        <v>2</v>
      </c>
      <c r="K578" s="414" t="s">
        <v>1154</v>
      </c>
    </row>
    <row r="579" spans="1:11" ht="13.5">
      <c r="A579" s="523" t="s">
        <v>1152</v>
      </c>
      <c r="B579" s="414" t="s">
        <v>829</v>
      </c>
      <c r="C579">
        <f t="shared" si="16"/>
        <v>193</v>
      </c>
      <c r="D579" s="414" t="s">
        <v>563</v>
      </c>
      <c r="E579">
        <v>3</v>
      </c>
      <c r="F579" s="411" t="s">
        <v>1153</v>
      </c>
      <c r="G579" s="414" t="s">
        <v>829</v>
      </c>
      <c r="H579">
        <f t="shared" si="17"/>
        <v>193</v>
      </c>
      <c r="I579" s="414" t="s">
        <v>1078</v>
      </c>
      <c r="J579">
        <v>3</v>
      </c>
      <c r="K579" s="414" t="s">
        <v>1154</v>
      </c>
    </row>
    <row r="580" spans="1:11" ht="13.5">
      <c r="A580" s="523" t="s">
        <v>1152</v>
      </c>
      <c r="B580" s="414" t="s">
        <v>829</v>
      </c>
      <c r="C580">
        <f t="shared" si="16"/>
        <v>194</v>
      </c>
      <c r="D580" s="414" t="s">
        <v>563</v>
      </c>
      <c r="E580">
        <v>1</v>
      </c>
      <c r="F580" s="411" t="s">
        <v>1153</v>
      </c>
      <c r="G580" s="414" t="s">
        <v>829</v>
      </c>
      <c r="H580">
        <f t="shared" si="17"/>
        <v>194</v>
      </c>
      <c r="I580" s="414" t="s">
        <v>1078</v>
      </c>
      <c r="J580">
        <v>1</v>
      </c>
      <c r="K580" s="414" t="s">
        <v>1154</v>
      </c>
    </row>
    <row r="581" spans="1:11" ht="13.5">
      <c r="A581" s="523" t="s">
        <v>1152</v>
      </c>
      <c r="B581" s="414" t="s">
        <v>829</v>
      </c>
      <c r="C581">
        <f t="shared" ref="C581:C644" si="18">C578+1</f>
        <v>194</v>
      </c>
      <c r="D581" s="414" t="s">
        <v>563</v>
      </c>
      <c r="E581">
        <v>2</v>
      </c>
      <c r="F581" s="411" t="s">
        <v>1153</v>
      </c>
      <c r="G581" s="414" t="s">
        <v>829</v>
      </c>
      <c r="H581">
        <f t="shared" ref="H581:H644" si="19">H578+1</f>
        <v>194</v>
      </c>
      <c r="I581" s="414" t="s">
        <v>1078</v>
      </c>
      <c r="J581">
        <v>2</v>
      </c>
      <c r="K581" s="414" t="s">
        <v>1154</v>
      </c>
    </row>
    <row r="582" spans="1:11" ht="13.5">
      <c r="A582" s="523" t="s">
        <v>1152</v>
      </c>
      <c r="B582" s="414" t="s">
        <v>829</v>
      </c>
      <c r="C582">
        <f t="shared" si="18"/>
        <v>194</v>
      </c>
      <c r="D582" s="414" t="s">
        <v>563</v>
      </c>
      <c r="E582">
        <v>3</v>
      </c>
      <c r="F582" s="411" t="s">
        <v>1153</v>
      </c>
      <c r="G582" s="414" t="s">
        <v>829</v>
      </c>
      <c r="H582">
        <f t="shared" si="19"/>
        <v>194</v>
      </c>
      <c r="I582" s="414" t="s">
        <v>1078</v>
      </c>
      <c r="J582">
        <v>3</v>
      </c>
      <c r="K582" s="414" t="s">
        <v>1154</v>
      </c>
    </row>
    <row r="583" spans="1:11" ht="13.5">
      <c r="A583" s="523" t="s">
        <v>1152</v>
      </c>
      <c r="B583" s="414" t="s">
        <v>829</v>
      </c>
      <c r="C583">
        <f t="shared" si="18"/>
        <v>195</v>
      </c>
      <c r="D583" s="414" t="s">
        <v>563</v>
      </c>
      <c r="E583">
        <v>1</v>
      </c>
      <c r="F583" s="411" t="s">
        <v>1153</v>
      </c>
      <c r="G583" s="414" t="s">
        <v>829</v>
      </c>
      <c r="H583">
        <f t="shared" si="19"/>
        <v>195</v>
      </c>
      <c r="I583" s="414" t="s">
        <v>1078</v>
      </c>
      <c r="J583">
        <v>1</v>
      </c>
      <c r="K583" s="414" t="s">
        <v>1154</v>
      </c>
    </row>
    <row r="584" spans="1:11" ht="13.5">
      <c r="A584" s="523" t="s">
        <v>1152</v>
      </c>
      <c r="B584" s="414" t="s">
        <v>829</v>
      </c>
      <c r="C584">
        <f t="shared" si="18"/>
        <v>195</v>
      </c>
      <c r="D584" s="414" t="s">
        <v>563</v>
      </c>
      <c r="E584">
        <v>2</v>
      </c>
      <c r="F584" s="411" t="s">
        <v>1153</v>
      </c>
      <c r="G584" s="414" t="s">
        <v>829</v>
      </c>
      <c r="H584">
        <f t="shared" si="19"/>
        <v>195</v>
      </c>
      <c r="I584" s="414" t="s">
        <v>1078</v>
      </c>
      <c r="J584">
        <v>2</v>
      </c>
      <c r="K584" s="414" t="s">
        <v>1154</v>
      </c>
    </row>
    <row r="585" spans="1:11" ht="13.5">
      <c r="A585" s="523" t="s">
        <v>1152</v>
      </c>
      <c r="B585" s="414" t="s">
        <v>829</v>
      </c>
      <c r="C585">
        <f t="shared" si="18"/>
        <v>195</v>
      </c>
      <c r="D585" s="414" t="s">
        <v>563</v>
      </c>
      <c r="E585">
        <v>3</v>
      </c>
      <c r="F585" s="411" t="s">
        <v>1153</v>
      </c>
      <c r="G585" s="414" t="s">
        <v>829</v>
      </c>
      <c r="H585">
        <f t="shared" si="19"/>
        <v>195</v>
      </c>
      <c r="I585" s="414" t="s">
        <v>1078</v>
      </c>
      <c r="J585">
        <v>3</v>
      </c>
      <c r="K585" s="414" t="s">
        <v>1154</v>
      </c>
    </row>
    <row r="586" spans="1:11" ht="13.5">
      <c r="A586" s="523" t="s">
        <v>1152</v>
      </c>
      <c r="B586" s="414" t="s">
        <v>829</v>
      </c>
      <c r="C586">
        <f t="shared" si="18"/>
        <v>196</v>
      </c>
      <c r="D586" s="414" t="s">
        <v>563</v>
      </c>
      <c r="E586">
        <v>1</v>
      </c>
      <c r="F586" s="411" t="s">
        <v>1153</v>
      </c>
      <c r="G586" s="414" t="s">
        <v>829</v>
      </c>
      <c r="H586">
        <f t="shared" si="19"/>
        <v>196</v>
      </c>
      <c r="I586" s="414" t="s">
        <v>1078</v>
      </c>
      <c r="J586">
        <v>1</v>
      </c>
      <c r="K586" s="414" t="s">
        <v>1154</v>
      </c>
    </row>
    <row r="587" spans="1:11" ht="13.5">
      <c r="A587" s="523" t="s">
        <v>1152</v>
      </c>
      <c r="B587" s="414" t="s">
        <v>829</v>
      </c>
      <c r="C587">
        <f t="shared" si="18"/>
        <v>196</v>
      </c>
      <c r="D587" s="414" t="s">
        <v>563</v>
      </c>
      <c r="E587">
        <v>2</v>
      </c>
      <c r="F587" s="411" t="s">
        <v>1153</v>
      </c>
      <c r="G587" s="414" t="s">
        <v>829</v>
      </c>
      <c r="H587">
        <f t="shared" si="19"/>
        <v>196</v>
      </c>
      <c r="I587" s="414" t="s">
        <v>1078</v>
      </c>
      <c r="J587">
        <v>2</v>
      </c>
      <c r="K587" s="414" t="s">
        <v>1154</v>
      </c>
    </row>
    <row r="588" spans="1:11" ht="13.5">
      <c r="A588" s="523" t="s">
        <v>1152</v>
      </c>
      <c r="B588" s="414" t="s">
        <v>829</v>
      </c>
      <c r="C588">
        <f t="shared" si="18"/>
        <v>196</v>
      </c>
      <c r="D588" s="414" t="s">
        <v>563</v>
      </c>
      <c r="E588">
        <v>3</v>
      </c>
      <c r="F588" s="411" t="s">
        <v>1153</v>
      </c>
      <c r="G588" s="414" t="s">
        <v>829</v>
      </c>
      <c r="H588">
        <f t="shared" si="19"/>
        <v>196</v>
      </c>
      <c r="I588" s="414" t="s">
        <v>1078</v>
      </c>
      <c r="J588">
        <v>3</v>
      </c>
      <c r="K588" s="414" t="s">
        <v>1154</v>
      </c>
    </row>
    <row r="589" spans="1:11" ht="13.5">
      <c r="A589" s="523" t="s">
        <v>1152</v>
      </c>
      <c r="B589" s="414" t="s">
        <v>829</v>
      </c>
      <c r="C589">
        <f t="shared" si="18"/>
        <v>197</v>
      </c>
      <c r="D589" s="414" t="s">
        <v>563</v>
      </c>
      <c r="E589">
        <v>1</v>
      </c>
      <c r="F589" s="411" t="s">
        <v>1153</v>
      </c>
      <c r="G589" s="414" t="s">
        <v>829</v>
      </c>
      <c r="H589">
        <f t="shared" si="19"/>
        <v>197</v>
      </c>
      <c r="I589" s="414" t="s">
        <v>1078</v>
      </c>
      <c r="J589">
        <v>1</v>
      </c>
      <c r="K589" s="414" t="s">
        <v>1154</v>
      </c>
    </row>
    <row r="590" spans="1:11" ht="13.5">
      <c r="A590" s="523" t="s">
        <v>1152</v>
      </c>
      <c r="B590" s="414" t="s">
        <v>829</v>
      </c>
      <c r="C590">
        <f t="shared" si="18"/>
        <v>197</v>
      </c>
      <c r="D590" s="414" t="s">
        <v>563</v>
      </c>
      <c r="E590">
        <v>2</v>
      </c>
      <c r="F590" s="411" t="s">
        <v>1153</v>
      </c>
      <c r="G590" s="414" t="s">
        <v>829</v>
      </c>
      <c r="H590">
        <f t="shared" si="19"/>
        <v>197</v>
      </c>
      <c r="I590" s="414" t="s">
        <v>1078</v>
      </c>
      <c r="J590">
        <v>2</v>
      </c>
      <c r="K590" s="414" t="s">
        <v>1154</v>
      </c>
    </row>
    <row r="591" spans="1:11" ht="13.5">
      <c r="A591" s="523" t="s">
        <v>1152</v>
      </c>
      <c r="B591" s="414" t="s">
        <v>829</v>
      </c>
      <c r="C591">
        <f t="shared" si="18"/>
        <v>197</v>
      </c>
      <c r="D591" s="414" t="s">
        <v>563</v>
      </c>
      <c r="E591">
        <v>3</v>
      </c>
      <c r="F591" s="411" t="s">
        <v>1153</v>
      </c>
      <c r="G591" s="414" t="s">
        <v>829</v>
      </c>
      <c r="H591">
        <f t="shared" si="19"/>
        <v>197</v>
      </c>
      <c r="I591" s="414" t="s">
        <v>1078</v>
      </c>
      <c r="J591">
        <v>3</v>
      </c>
      <c r="K591" s="414" t="s">
        <v>1154</v>
      </c>
    </row>
    <row r="592" spans="1:11" ht="13.5">
      <c r="A592" s="523" t="s">
        <v>1152</v>
      </c>
      <c r="B592" s="414" t="s">
        <v>829</v>
      </c>
      <c r="C592">
        <f t="shared" si="18"/>
        <v>198</v>
      </c>
      <c r="D592" s="414" t="s">
        <v>563</v>
      </c>
      <c r="E592">
        <v>1</v>
      </c>
      <c r="F592" s="411" t="s">
        <v>1153</v>
      </c>
      <c r="G592" s="414" t="s">
        <v>829</v>
      </c>
      <c r="H592">
        <f t="shared" si="19"/>
        <v>198</v>
      </c>
      <c r="I592" s="414" t="s">
        <v>1078</v>
      </c>
      <c r="J592">
        <v>1</v>
      </c>
      <c r="K592" s="414" t="s">
        <v>1154</v>
      </c>
    </row>
    <row r="593" spans="1:11" ht="13.5">
      <c r="A593" s="523" t="s">
        <v>1152</v>
      </c>
      <c r="B593" s="414" t="s">
        <v>829</v>
      </c>
      <c r="C593">
        <f t="shared" si="18"/>
        <v>198</v>
      </c>
      <c r="D593" s="414" t="s">
        <v>563</v>
      </c>
      <c r="E593">
        <v>2</v>
      </c>
      <c r="F593" s="411" t="s">
        <v>1153</v>
      </c>
      <c r="G593" s="414" t="s">
        <v>829</v>
      </c>
      <c r="H593">
        <f t="shared" si="19"/>
        <v>198</v>
      </c>
      <c r="I593" s="414" t="s">
        <v>1078</v>
      </c>
      <c r="J593">
        <v>2</v>
      </c>
      <c r="K593" s="414" t="s">
        <v>1154</v>
      </c>
    </row>
    <row r="594" spans="1:11" ht="13.5">
      <c r="A594" s="523" t="s">
        <v>1152</v>
      </c>
      <c r="B594" s="414" t="s">
        <v>829</v>
      </c>
      <c r="C594">
        <f t="shared" si="18"/>
        <v>198</v>
      </c>
      <c r="D594" s="414" t="s">
        <v>563</v>
      </c>
      <c r="E594">
        <v>3</v>
      </c>
      <c r="F594" s="411" t="s">
        <v>1153</v>
      </c>
      <c r="G594" s="414" t="s">
        <v>829</v>
      </c>
      <c r="H594">
        <f t="shared" si="19"/>
        <v>198</v>
      </c>
      <c r="I594" s="414" t="s">
        <v>1078</v>
      </c>
      <c r="J594">
        <v>3</v>
      </c>
      <c r="K594" s="414" t="s">
        <v>1154</v>
      </c>
    </row>
    <row r="595" spans="1:11" ht="13.5">
      <c r="A595" s="523" t="s">
        <v>1152</v>
      </c>
      <c r="B595" s="414" t="s">
        <v>829</v>
      </c>
      <c r="C595">
        <f t="shared" si="18"/>
        <v>199</v>
      </c>
      <c r="D595" s="414" t="s">
        <v>563</v>
      </c>
      <c r="E595">
        <v>1</v>
      </c>
      <c r="F595" s="411" t="s">
        <v>1153</v>
      </c>
      <c r="G595" s="414" t="s">
        <v>829</v>
      </c>
      <c r="H595">
        <f t="shared" si="19"/>
        <v>199</v>
      </c>
      <c r="I595" s="414" t="s">
        <v>1078</v>
      </c>
      <c r="J595">
        <v>1</v>
      </c>
      <c r="K595" s="414" t="s">
        <v>1154</v>
      </c>
    </row>
    <row r="596" spans="1:11" ht="13.5">
      <c r="A596" s="523" t="s">
        <v>1152</v>
      </c>
      <c r="B596" s="414" t="s">
        <v>829</v>
      </c>
      <c r="C596">
        <f t="shared" si="18"/>
        <v>199</v>
      </c>
      <c r="D596" s="414" t="s">
        <v>563</v>
      </c>
      <c r="E596">
        <v>2</v>
      </c>
      <c r="F596" s="411" t="s">
        <v>1153</v>
      </c>
      <c r="G596" s="414" t="s">
        <v>829</v>
      </c>
      <c r="H596">
        <f t="shared" si="19"/>
        <v>199</v>
      </c>
      <c r="I596" s="414" t="s">
        <v>1078</v>
      </c>
      <c r="J596">
        <v>2</v>
      </c>
      <c r="K596" s="414" t="s">
        <v>1154</v>
      </c>
    </row>
    <row r="597" spans="1:11" ht="13.5">
      <c r="A597" s="523" t="s">
        <v>1152</v>
      </c>
      <c r="B597" s="414" t="s">
        <v>829</v>
      </c>
      <c r="C597">
        <f t="shared" si="18"/>
        <v>199</v>
      </c>
      <c r="D597" s="414" t="s">
        <v>563</v>
      </c>
      <c r="E597">
        <v>3</v>
      </c>
      <c r="F597" s="411" t="s">
        <v>1153</v>
      </c>
      <c r="G597" s="414" t="s">
        <v>829</v>
      </c>
      <c r="H597">
        <f t="shared" si="19"/>
        <v>199</v>
      </c>
      <c r="I597" s="414" t="s">
        <v>1078</v>
      </c>
      <c r="J597">
        <v>3</v>
      </c>
      <c r="K597" s="414" t="s">
        <v>1154</v>
      </c>
    </row>
    <row r="598" spans="1:11" ht="13.5">
      <c r="A598" s="523" t="s">
        <v>1152</v>
      </c>
      <c r="B598" s="414" t="s">
        <v>829</v>
      </c>
      <c r="C598">
        <f t="shared" si="18"/>
        <v>200</v>
      </c>
      <c r="D598" s="414" t="s">
        <v>563</v>
      </c>
      <c r="E598">
        <v>1</v>
      </c>
      <c r="F598" s="411" t="s">
        <v>1153</v>
      </c>
      <c r="G598" s="414" t="s">
        <v>829</v>
      </c>
      <c r="H598">
        <f t="shared" si="19"/>
        <v>200</v>
      </c>
      <c r="I598" s="414" t="s">
        <v>1078</v>
      </c>
      <c r="J598">
        <v>1</v>
      </c>
      <c r="K598" s="414" t="s">
        <v>1154</v>
      </c>
    </row>
    <row r="599" spans="1:11" ht="13.5">
      <c r="A599" s="523" t="s">
        <v>1152</v>
      </c>
      <c r="B599" s="414" t="s">
        <v>829</v>
      </c>
      <c r="C599">
        <f t="shared" si="18"/>
        <v>200</v>
      </c>
      <c r="D599" s="414" t="s">
        <v>563</v>
      </c>
      <c r="E599">
        <v>2</v>
      </c>
      <c r="F599" s="411" t="s">
        <v>1153</v>
      </c>
      <c r="G599" s="414" t="s">
        <v>829</v>
      </c>
      <c r="H599">
        <f t="shared" si="19"/>
        <v>200</v>
      </c>
      <c r="I599" s="414" t="s">
        <v>1078</v>
      </c>
      <c r="J599">
        <v>2</v>
      </c>
      <c r="K599" s="414" t="s">
        <v>1154</v>
      </c>
    </row>
    <row r="600" spans="1:11" ht="13.5">
      <c r="A600" s="523" t="s">
        <v>1152</v>
      </c>
      <c r="B600" s="414" t="s">
        <v>829</v>
      </c>
      <c r="C600">
        <f t="shared" si="18"/>
        <v>200</v>
      </c>
      <c r="D600" s="414" t="s">
        <v>563</v>
      </c>
      <c r="E600">
        <v>3</v>
      </c>
      <c r="F600" s="411" t="s">
        <v>1153</v>
      </c>
      <c r="G600" s="414" t="s">
        <v>829</v>
      </c>
      <c r="H600">
        <f t="shared" si="19"/>
        <v>200</v>
      </c>
      <c r="I600" s="414" t="s">
        <v>1078</v>
      </c>
      <c r="J600">
        <v>3</v>
      </c>
      <c r="K600" s="414" t="s">
        <v>1154</v>
      </c>
    </row>
    <row r="601" spans="1:11" ht="13.5">
      <c r="A601" s="523" t="s">
        <v>1152</v>
      </c>
      <c r="B601" s="414" t="s">
        <v>829</v>
      </c>
      <c r="C601">
        <f t="shared" si="18"/>
        <v>201</v>
      </c>
      <c r="D601" s="414" t="s">
        <v>563</v>
      </c>
      <c r="E601">
        <v>1</v>
      </c>
      <c r="F601" s="411" t="s">
        <v>1153</v>
      </c>
      <c r="G601" s="414" t="s">
        <v>829</v>
      </c>
      <c r="H601">
        <f t="shared" si="19"/>
        <v>201</v>
      </c>
      <c r="I601" s="414" t="s">
        <v>1078</v>
      </c>
      <c r="J601">
        <v>1</v>
      </c>
      <c r="K601" s="414" t="s">
        <v>1154</v>
      </c>
    </row>
    <row r="602" spans="1:11" ht="13.5">
      <c r="A602" s="523" t="s">
        <v>1152</v>
      </c>
      <c r="B602" s="414" t="s">
        <v>829</v>
      </c>
      <c r="C602">
        <f t="shared" si="18"/>
        <v>201</v>
      </c>
      <c r="D602" s="414" t="s">
        <v>563</v>
      </c>
      <c r="E602">
        <v>2</v>
      </c>
      <c r="F602" s="411" t="s">
        <v>1153</v>
      </c>
      <c r="G602" s="414" t="s">
        <v>829</v>
      </c>
      <c r="H602">
        <f t="shared" si="19"/>
        <v>201</v>
      </c>
      <c r="I602" s="414" t="s">
        <v>1078</v>
      </c>
      <c r="J602">
        <v>2</v>
      </c>
      <c r="K602" s="414" t="s">
        <v>1154</v>
      </c>
    </row>
    <row r="603" spans="1:11" ht="13.5">
      <c r="A603" s="523" t="s">
        <v>1152</v>
      </c>
      <c r="B603" s="414" t="s">
        <v>829</v>
      </c>
      <c r="C603">
        <f t="shared" si="18"/>
        <v>201</v>
      </c>
      <c r="D603" s="414" t="s">
        <v>563</v>
      </c>
      <c r="E603">
        <v>3</v>
      </c>
      <c r="F603" s="411" t="s">
        <v>1153</v>
      </c>
      <c r="G603" s="414" t="s">
        <v>829</v>
      </c>
      <c r="H603">
        <f t="shared" si="19"/>
        <v>201</v>
      </c>
      <c r="I603" s="414" t="s">
        <v>1078</v>
      </c>
      <c r="J603">
        <v>3</v>
      </c>
      <c r="K603" s="414" t="s">
        <v>1154</v>
      </c>
    </row>
    <row r="604" spans="1:11" ht="13.5">
      <c r="A604" s="523" t="s">
        <v>1152</v>
      </c>
      <c r="B604" s="414" t="s">
        <v>829</v>
      </c>
      <c r="C604">
        <f t="shared" si="18"/>
        <v>202</v>
      </c>
      <c r="D604" s="414" t="s">
        <v>563</v>
      </c>
      <c r="E604">
        <v>1</v>
      </c>
      <c r="F604" s="411" t="s">
        <v>1153</v>
      </c>
      <c r="G604" s="414" t="s">
        <v>829</v>
      </c>
      <c r="H604">
        <f t="shared" si="19"/>
        <v>202</v>
      </c>
      <c r="I604" s="414" t="s">
        <v>1078</v>
      </c>
      <c r="J604">
        <v>1</v>
      </c>
      <c r="K604" s="414" t="s">
        <v>1154</v>
      </c>
    </row>
    <row r="605" spans="1:11" ht="13.5">
      <c r="A605" s="523" t="s">
        <v>1152</v>
      </c>
      <c r="B605" s="414" t="s">
        <v>829</v>
      </c>
      <c r="C605">
        <f t="shared" si="18"/>
        <v>202</v>
      </c>
      <c r="D605" s="414" t="s">
        <v>563</v>
      </c>
      <c r="E605">
        <v>2</v>
      </c>
      <c r="F605" s="411" t="s">
        <v>1153</v>
      </c>
      <c r="G605" s="414" t="s">
        <v>829</v>
      </c>
      <c r="H605">
        <f t="shared" si="19"/>
        <v>202</v>
      </c>
      <c r="I605" s="414" t="s">
        <v>1078</v>
      </c>
      <c r="J605">
        <v>2</v>
      </c>
      <c r="K605" s="414" t="s">
        <v>1154</v>
      </c>
    </row>
    <row r="606" spans="1:11" ht="13.5">
      <c r="A606" s="523" t="s">
        <v>1152</v>
      </c>
      <c r="B606" s="414" t="s">
        <v>829</v>
      </c>
      <c r="C606">
        <f t="shared" si="18"/>
        <v>202</v>
      </c>
      <c r="D606" s="414" t="s">
        <v>563</v>
      </c>
      <c r="E606">
        <v>3</v>
      </c>
      <c r="F606" s="411" t="s">
        <v>1153</v>
      </c>
      <c r="G606" s="414" t="s">
        <v>829</v>
      </c>
      <c r="H606">
        <f t="shared" si="19"/>
        <v>202</v>
      </c>
      <c r="I606" s="414" t="s">
        <v>1078</v>
      </c>
      <c r="J606">
        <v>3</v>
      </c>
      <c r="K606" s="414" t="s">
        <v>1154</v>
      </c>
    </row>
    <row r="607" spans="1:11" ht="13.5">
      <c r="A607" s="523" t="s">
        <v>1152</v>
      </c>
      <c r="B607" s="414" t="s">
        <v>829</v>
      </c>
      <c r="C607">
        <f t="shared" si="18"/>
        <v>203</v>
      </c>
      <c r="D607" s="414" t="s">
        <v>563</v>
      </c>
      <c r="E607">
        <v>1</v>
      </c>
      <c r="F607" s="411" t="s">
        <v>1153</v>
      </c>
      <c r="G607" s="414" t="s">
        <v>829</v>
      </c>
      <c r="H607">
        <f t="shared" si="19"/>
        <v>203</v>
      </c>
      <c r="I607" s="414" t="s">
        <v>1078</v>
      </c>
      <c r="J607">
        <v>1</v>
      </c>
      <c r="K607" s="414" t="s">
        <v>1154</v>
      </c>
    </row>
    <row r="608" spans="1:11" ht="13.5">
      <c r="A608" s="523" t="s">
        <v>1152</v>
      </c>
      <c r="B608" s="414" t="s">
        <v>829</v>
      </c>
      <c r="C608">
        <f t="shared" si="18"/>
        <v>203</v>
      </c>
      <c r="D608" s="414" t="s">
        <v>563</v>
      </c>
      <c r="E608">
        <v>2</v>
      </c>
      <c r="F608" s="411" t="s">
        <v>1153</v>
      </c>
      <c r="G608" s="414" t="s">
        <v>829</v>
      </c>
      <c r="H608">
        <f t="shared" si="19"/>
        <v>203</v>
      </c>
      <c r="I608" s="414" t="s">
        <v>1078</v>
      </c>
      <c r="J608">
        <v>2</v>
      </c>
      <c r="K608" s="414" t="s">
        <v>1154</v>
      </c>
    </row>
    <row r="609" spans="1:11" ht="13.5">
      <c r="A609" s="523" t="s">
        <v>1152</v>
      </c>
      <c r="B609" s="414" t="s">
        <v>829</v>
      </c>
      <c r="C609">
        <f t="shared" si="18"/>
        <v>203</v>
      </c>
      <c r="D609" s="414" t="s">
        <v>563</v>
      </c>
      <c r="E609">
        <v>3</v>
      </c>
      <c r="F609" s="411" t="s">
        <v>1153</v>
      </c>
      <c r="G609" s="414" t="s">
        <v>829</v>
      </c>
      <c r="H609">
        <f t="shared" si="19"/>
        <v>203</v>
      </c>
      <c r="I609" s="414" t="s">
        <v>1078</v>
      </c>
      <c r="J609">
        <v>3</v>
      </c>
      <c r="K609" s="414" t="s">
        <v>1154</v>
      </c>
    </row>
    <row r="610" spans="1:11" ht="13.5">
      <c r="A610" s="523" t="s">
        <v>1152</v>
      </c>
      <c r="B610" s="414" t="s">
        <v>829</v>
      </c>
      <c r="C610">
        <f t="shared" si="18"/>
        <v>204</v>
      </c>
      <c r="D610" s="414" t="s">
        <v>563</v>
      </c>
      <c r="E610">
        <v>1</v>
      </c>
      <c r="F610" s="411" t="s">
        <v>1153</v>
      </c>
      <c r="G610" s="414" t="s">
        <v>829</v>
      </c>
      <c r="H610">
        <f t="shared" si="19"/>
        <v>204</v>
      </c>
      <c r="I610" s="414" t="s">
        <v>1078</v>
      </c>
      <c r="J610">
        <v>1</v>
      </c>
      <c r="K610" s="414" t="s">
        <v>1154</v>
      </c>
    </row>
    <row r="611" spans="1:11" ht="13.5">
      <c r="A611" s="523" t="s">
        <v>1152</v>
      </c>
      <c r="B611" s="414" t="s">
        <v>829</v>
      </c>
      <c r="C611">
        <f t="shared" si="18"/>
        <v>204</v>
      </c>
      <c r="D611" s="414" t="s">
        <v>563</v>
      </c>
      <c r="E611">
        <v>2</v>
      </c>
      <c r="F611" s="411" t="s">
        <v>1153</v>
      </c>
      <c r="G611" s="414" t="s">
        <v>829</v>
      </c>
      <c r="H611">
        <f t="shared" si="19"/>
        <v>204</v>
      </c>
      <c r="I611" s="414" t="s">
        <v>1078</v>
      </c>
      <c r="J611">
        <v>2</v>
      </c>
      <c r="K611" s="414" t="s">
        <v>1154</v>
      </c>
    </row>
    <row r="612" spans="1:11" ht="13.5">
      <c r="A612" s="523" t="s">
        <v>1152</v>
      </c>
      <c r="B612" s="414" t="s">
        <v>829</v>
      </c>
      <c r="C612">
        <f t="shared" si="18"/>
        <v>204</v>
      </c>
      <c r="D612" s="414" t="s">
        <v>563</v>
      </c>
      <c r="E612">
        <v>3</v>
      </c>
      <c r="F612" s="411" t="s">
        <v>1153</v>
      </c>
      <c r="G612" s="414" t="s">
        <v>829</v>
      </c>
      <c r="H612">
        <f t="shared" si="19"/>
        <v>204</v>
      </c>
      <c r="I612" s="414" t="s">
        <v>1078</v>
      </c>
      <c r="J612">
        <v>3</v>
      </c>
      <c r="K612" s="414" t="s">
        <v>1154</v>
      </c>
    </row>
    <row r="613" spans="1:11" ht="13.5">
      <c r="A613" s="523" t="s">
        <v>1152</v>
      </c>
      <c r="B613" s="414" t="s">
        <v>829</v>
      </c>
      <c r="C613">
        <f t="shared" si="18"/>
        <v>205</v>
      </c>
      <c r="D613" s="414" t="s">
        <v>563</v>
      </c>
      <c r="E613">
        <v>1</v>
      </c>
      <c r="F613" s="411" t="s">
        <v>1153</v>
      </c>
      <c r="G613" s="414" t="s">
        <v>829</v>
      </c>
      <c r="H613">
        <f t="shared" si="19"/>
        <v>205</v>
      </c>
      <c r="I613" s="414" t="s">
        <v>1078</v>
      </c>
      <c r="J613">
        <v>1</v>
      </c>
      <c r="K613" s="414" t="s">
        <v>1154</v>
      </c>
    </row>
    <row r="614" spans="1:11" ht="13.5">
      <c r="A614" s="523" t="s">
        <v>1152</v>
      </c>
      <c r="B614" s="414" t="s">
        <v>829</v>
      </c>
      <c r="C614">
        <f t="shared" si="18"/>
        <v>205</v>
      </c>
      <c r="D614" s="414" t="s">
        <v>563</v>
      </c>
      <c r="E614">
        <v>2</v>
      </c>
      <c r="F614" s="411" t="s">
        <v>1153</v>
      </c>
      <c r="G614" s="414" t="s">
        <v>829</v>
      </c>
      <c r="H614">
        <f t="shared" si="19"/>
        <v>205</v>
      </c>
      <c r="I614" s="414" t="s">
        <v>1078</v>
      </c>
      <c r="J614">
        <v>2</v>
      </c>
      <c r="K614" s="414" t="s">
        <v>1154</v>
      </c>
    </row>
    <row r="615" spans="1:11" ht="13.5">
      <c r="A615" s="523" t="s">
        <v>1152</v>
      </c>
      <c r="B615" s="414" t="s">
        <v>829</v>
      </c>
      <c r="C615">
        <f t="shared" si="18"/>
        <v>205</v>
      </c>
      <c r="D615" s="414" t="s">
        <v>563</v>
      </c>
      <c r="E615">
        <v>3</v>
      </c>
      <c r="F615" s="411" t="s">
        <v>1153</v>
      </c>
      <c r="G615" s="414" t="s">
        <v>829</v>
      </c>
      <c r="H615">
        <f t="shared" si="19"/>
        <v>205</v>
      </c>
      <c r="I615" s="414" t="s">
        <v>1078</v>
      </c>
      <c r="J615">
        <v>3</v>
      </c>
      <c r="K615" s="414" t="s">
        <v>1154</v>
      </c>
    </row>
    <row r="616" spans="1:11" ht="13.5">
      <c r="A616" s="523" t="s">
        <v>1152</v>
      </c>
      <c r="B616" s="414" t="s">
        <v>829</v>
      </c>
      <c r="C616">
        <f t="shared" si="18"/>
        <v>206</v>
      </c>
      <c r="D616" s="414" t="s">
        <v>563</v>
      </c>
      <c r="E616">
        <v>1</v>
      </c>
      <c r="F616" s="411" t="s">
        <v>1153</v>
      </c>
      <c r="G616" s="414" t="s">
        <v>829</v>
      </c>
      <c r="H616">
        <f t="shared" si="19"/>
        <v>206</v>
      </c>
      <c r="I616" s="414" t="s">
        <v>1078</v>
      </c>
      <c r="J616">
        <v>1</v>
      </c>
      <c r="K616" s="414" t="s">
        <v>1154</v>
      </c>
    </row>
    <row r="617" spans="1:11" ht="13.5">
      <c r="A617" s="523" t="s">
        <v>1152</v>
      </c>
      <c r="B617" s="414" t="s">
        <v>829</v>
      </c>
      <c r="C617">
        <f t="shared" si="18"/>
        <v>206</v>
      </c>
      <c r="D617" s="414" t="s">
        <v>563</v>
      </c>
      <c r="E617">
        <v>2</v>
      </c>
      <c r="F617" s="411" t="s">
        <v>1153</v>
      </c>
      <c r="G617" s="414" t="s">
        <v>829</v>
      </c>
      <c r="H617">
        <f t="shared" si="19"/>
        <v>206</v>
      </c>
      <c r="I617" s="414" t="s">
        <v>1078</v>
      </c>
      <c r="J617">
        <v>2</v>
      </c>
      <c r="K617" s="414" t="s">
        <v>1154</v>
      </c>
    </row>
    <row r="618" spans="1:11" ht="13.5">
      <c r="A618" s="523" t="s">
        <v>1152</v>
      </c>
      <c r="B618" s="414" t="s">
        <v>829</v>
      </c>
      <c r="C618">
        <f t="shared" si="18"/>
        <v>206</v>
      </c>
      <c r="D618" s="414" t="s">
        <v>563</v>
      </c>
      <c r="E618">
        <v>3</v>
      </c>
      <c r="F618" s="411" t="s">
        <v>1153</v>
      </c>
      <c r="G618" s="414" t="s">
        <v>829</v>
      </c>
      <c r="H618">
        <f t="shared" si="19"/>
        <v>206</v>
      </c>
      <c r="I618" s="414" t="s">
        <v>1078</v>
      </c>
      <c r="J618">
        <v>3</v>
      </c>
      <c r="K618" s="414" t="s">
        <v>1154</v>
      </c>
    </row>
    <row r="619" spans="1:11" ht="13.5">
      <c r="A619" s="523" t="s">
        <v>1152</v>
      </c>
      <c r="B619" s="414" t="s">
        <v>829</v>
      </c>
      <c r="C619">
        <f t="shared" si="18"/>
        <v>207</v>
      </c>
      <c r="D619" s="414" t="s">
        <v>563</v>
      </c>
      <c r="E619">
        <v>1</v>
      </c>
      <c r="F619" s="411" t="s">
        <v>1153</v>
      </c>
      <c r="G619" s="414" t="s">
        <v>829</v>
      </c>
      <c r="H619">
        <f t="shared" si="19"/>
        <v>207</v>
      </c>
      <c r="I619" s="414" t="s">
        <v>1078</v>
      </c>
      <c r="J619">
        <v>1</v>
      </c>
      <c r="K619" s="414" t="s">
        <v>1154</v>
      </c>
    </row>
    <row r="620" spans="1:11" ht="13.5">
      <c r="A620" s="523" t="s">
        <v>1152</v>
      </c>
      <c r="B620" s="414" t="s">
        <v>829</v>
      </c>
      <c r="C620">
        <f t="shared" si="18"/>
        <v>207</v>
      </c>
      <c r="D620" s="414" t="s">
        <v>563</v>
      </c>
      <c r="E620">
        <v>2</v>
      </c>
      <c r="F620" s="411" t="s">
        <v>1153</v>
      </c>
      <c r="G620" s="414" t="s">
        <v>829</v>
      </c>
      <c r="H620">
        <f t="shared" si="19"/>
        <v>207</v>
      </c>
      <c r="I620" s="414" t="s">
        <v>1078</v>
      </c>
      <c r="J620">
        <v>2</v>
      </c>
      <c r="K620" s="414" t="s">
        <v>1154</v>
      </c>
    </row>
    <row r="621" spans="1:11" ht="13.5">
      <c r="A621" s="523" t="s">
        <v>1152</v>
      </c>
      <c r="B621" s="414" t="s">
        <v>829</v>
      </c>
      <c r="C621">
        <f t="shared" si="18"/>
        <v>207</v>
      </c>
      <c r="D621" s="414" t="s">
        <v>563</v>
      </c>
      <c r="E621">
        <v>3</v>
      </c>
      <c r="F621" s="411" t="s">
        <v>1153</v>
      </c>
      <c r="G621" s="414" t="s">
        <v>829</v>
      </c>
      <c r="H621">
        <f t="shared" si="19"/>
        <v>207</v>
      </c>
      <c r="I621" s="414" t="s">
        <v>1078</v>
      </c>
      <c r="J621">
        <v>3</v>
      </c>
      <c r="K621" s="414" t="s">
        <v>1154</v>
      </c>
    </row>
    <row r="622" spans="1:11" ht="13.5">
      <c r="A622" s="523" t="s">
        <v>1152</v>
      </c>
      <c r="B622" s="414" t="s">
        <v>829</v>
      </c>
      <c r="C622">
        <f t="shared" si="18"/>
        <v>208</v>
      </c>
      <c r="D622" s="414" t="s">
        <v>563</v>
      </c>
      <c r="E622">
        <v>1</v>
      </c>
      <c r="F622" s="411" t="s">
        <v>1153</v>
      </c>
      <c r="G622" s="414" t="s">
        <v>829</v>
      </c>
      <c r="H622">
        <f t="shared" si="19"/>
        <v>208</v>
      </c>
      <c r="I622" s="414" t="s">
        <v>1078</v>
      </c>
      <c r="J622">
        <v>1</v>
      </c>
      <c r="K622" s="414" t="s">
        <v>1154</v>
      </c>
    </row>
    <row r="623" spans="1:11" ht="13.5">
      <c r="A623" s="523" t="s">
        <v>1152</v>
      </c>
      <c r="B623" s="414" t="s">
        <v>829</v>
      </c>
      <c r="C623">
        <f t="shared" si="18"/>
        <v>208</v>
      </c>
      <c r="D623" s="414" t="s">
        <v>563</v>
      </c>
      <c r="E623">
        <v>2</v>
      </c>
      <c r="F623" s="411" t="s">
        <v>1153</v>
      </c>
      <c r="G623" s="414" t="s">
        <v>829</v>
      </c>
      <c r="H623">
        <f t="shared" si="19"/>
        <v>208</v>
      </c>
      <c r="I623" s="414" t="s">
        <v>1078</v>
      </c>
      <c r="J623">
        <v>2</v>
      </c>
      <c r="K623" s="414" t="s">
        <v>1154</v>
      </c>
    </row>
    <row r="624" spans="1:11" ht="13.5">
      <c r="A624" s="523" t="s">
        <v>1152</v>
      </c>
      <c r="B624" s="414" t="s">
        <v>829</v>
      </c>
      <c r="C624">
        <f t="shared" si="18"/>
        <v>208</v>
      </c>
      <c r="D624" s="414" t="s">
        <v>563</v>
      </c>
      <c r="E624">
        <v>3</v>
      </c>
      <c r="F624" s="411" t="s">
        <v>1153</v>
      </c>
      <c r="G624" s="414" t="s">
        <v>829</v>
      </c>
      <c r="H624">
        <f t="shared" si="19"/>
        <v>208</v>
      </c>
      <c r="I624" s="414" t="s">
        <v>1078</v>
      </c>
      <c r="J624">
        <v>3</v>
      </c>
      <c r="K624" s="414" t="s">
        <v>1154</v>
      </c>
    </row>
    <row r="625" spans="1:11" ht="13.5">
      <c r="A625" s="523" t="s">
        <v>1152</v>
      </c>
      <c r="B625" s="414" t="s">
        <v>829</v>
      </c>
      <c r="C625">
        <f t="shared" si="18"/>
        <v>209</v>
      </c>
      <c r="D625" s="414" t="s">
        <v>563</v>
      </c>
      <c r="E625">
        <v>1</v>
      </c>
      <c r="F625" s="411" t="s">
        <v>1153</v>
      </c>
      <c r="G625" s="414" t="s">
        <v>829</v>
      </c>
      <c r="H625">
        <f t="shared" si="19"/>
        <v>209</v>
      </c>
      <c r="I625" s="414" t="s">
        <v>1078</v>
      </c>
      <c r="J625">
        <v>1</v>
      </c>
      <c r="K625" s="414" t="s">
        <v>1154</v>
      </c>
    </row>
    <row r="626" spans="1:11" ht="13.5">
      <c r="A626" s="523" t="s">
        <v>1152</v>
      </c>
      <c r="B626" s="414" t="s">
        <v>829</v>
      </c>
      <c r="C626">
        <f t="shared" si="18"/>
        <v>209</v>
      </c>
      <c r="D626" s="414" t="s">
        <v>563</v>
      </c>
      <c r="E626">
        <v>2</v>
      </c>
      <c r="F626" s="411" t="s">
        <v>1153</v>
      </c>
      <c r="G626" s="414" t="s">
        <v>829</v>
      </c>
      <c r="H626">
        <f t="shared" si="19"/>
        <v>209</v>
      </c>
      <c r="I626" s="414" t="s">
        <v>1078</v>
      </c>
      <c r="J626">
        <v>2</v>
      </c>
      <c r="K626" s="414" t="s">
        <v>1154</v>
      </c>
    </row>
    <row r="627" spans="1:11" ht="13.5">
      <c r="A627" s="523" t="s">
        <v>1152</v>
      </c>
      <c r="B627" s="414" t="s">
        <v>829</v>
      </c>
      <c r="C627">
        <f t="shared" si="18"/>
        <v>209</v>
      </c>
      <c r="D627" s="414" t="s">
        <v>563</v>
      </c>
      <c r="E627">
        <v>3</v>
      </c>
      <c r="F627" s="411" t="s">
        <v>1153</v>
      </c>
      <c r="G627" s="414" t="s">
        <v>829</v>
      </c>
      <c r="H627">
        <f t="shared" si="19"/>
        <v>209</v>
      </c>
      <c r="I627" s="414" t="s">
        <v>1078</v>
      </c>
      <c r="J627">
        <v>3</v>
      </c>
      <c r="K627" s="414" t="s">
        <v>1154</v>
      </c>
    </row>
    <row r="628" spans="1:11" ht="13.5">
      <c r="A628" s="523" t="s">
        <v>1152</v>
      </c>
      <c r="B628" s="414" t="s">
        <v>829</v>
      </c>
      <c r="C628">
        <f t="shared" si="18"/>
        <v>210</v>
      </c>
      <c r="D628" s="414" t="s">
        <v>563</v>
      </c>
      <c r="E628">
        <v>1</v>
      </c>
      <c r="F628" s="411" t="s">
        <v>1153</v>
      </c>
      <c r="G628" s="414" t="s">
        <v>829</v>
      </c>
      <c r="H628">
        <f t="shared" si="19"/>
        <v>210</v>
      </c>
      <c r="I628" s="414" t="s">
        <v>1078</v>
      </c>
      <c r="J628">
        <v>1</v>
      </c>
      <c r="K628" s="414" t="s">
        <v>1154</v>
      </c>
    </row>
    <row r="629" spans="1:11" ht="13.5">
      <c r="A629" s="523" t="s">
        <v>1152</v>
      </c>
      <c r="B629" s="414" t="s">
        <v>829</v>
      </c>
      <c r="C629">
        <f t="shared" si="18"/>
        <v>210</v>
      </c>
      <c r="D629" s="414" t="s">
        <v>563</v>
      </c>
      <c r="E629">
        <v>2</v>
      </c>
      <c r="F629" s="411" t="s">
        <v>1153</v>
      </c>
      <c r="G629" s="414" t="s">
        <v>829</v>
      </c>
      <c r="H629">
        <f t="shared" si="19"/>
        <v>210</v>
      </c>
      <c r="I629" s="414" t="s">
        <v>1078</v>
      </c>
      <c r="J629">
        <v>2</v>
      </c>
      <c r="K629" s="414" t="s">
        <v>1154</v>
      </c>
    </row>
    <row r="630" spans="1:11" ht="13.5">
      <c r="A630" s="523" t="s">
        <v>1152</v>
      </c>
      <c r="B630" s="414" t="s">
        <v>829</v>
      </c>
      <c r="C630">
        <f t="shared" si="18"/>
        <v>210</v>
      </c>
      <c r="D630" s="414" t="s">
        <v>563</v>
      </c>
      <c r="E630">
        <v>3</v>
      </c>
      <c r="F630" s="411" t="s">
        <v>1153</v>
      </c>
      <c r="G630" s="414" t="s">
        <v>829</v>
      </c>
      <c r="H630">
        <f t="shared" si="19"/>
        <v>210</v>
      </c>
      <c r="I630" s="414" t="s">
        <v>1078</v>
      </c>
      <c r="J630">
        <v>3</v>
      </c>
      <c r="K630" s="414" t="s">
        <v>1154</v>
      </c>
    </row>
    <row r="631" spans="1:11" ht="13.5">
      <c r="A631" s="523" t="s">
        <v>1152</v>
      </c>
      <c r="B631" s="414" t="s">
        <v>829</v>
      </c>
      <c r="C631">
        <f t="shared" si="18"/>
        <v>211</v>
      </c>
      <c r="D631" s="414" t="s">
        <v>563</v>
      </c>
      <c r="E631">
        <v>1</v>
      </c>
      <c r="F631" s="411" t="s">
        <v>1153</v>
      </c>
      <c r="G631" s="414" t="s">
        <v>829</v>
      </c>
      <c r="H631">
        <f t="shared" si="19"/>
        <v>211</v>
      </c>
      <c r="I631" s="414" t="s">
        <v>1078</v>
      </c>
      <c r="J631">
        <v>1</v>
      </c>
      <c r="K631" s="414" t="s">
        <v>1154</v>
      </c>
    </row>
    <row r="632" spans="1:11" ht="13.5">
      <c r="A632" s="523" t="s">
        <v>1152</v>
      </c>
      <c r="B632" s="414" t="s">
        <v>829</v>
      </c>
      <c r="C632">
        <f t="shared" si="18"/>
        <v>211</v>
      </c>
      <c r="D632" s="414" t="s">
        <v>563</v>
      </c>
      <c r="E632">
        <v>2</v>
      </c>
      <c r="F632" s="411" t="s">
        <v>1153</v>
      </c>
      <c r="G632" s="414" t="s">
        <v>829</v>
      </c>
      <c r="H632">
        <f t="shared" si="19"/>
        <v>211</v>
      </c>
      <c r="I632" s="414" t="s">
        <v>1078</v>
      </c>
      <c r="J632">
        <v>2</v>
      </c>
      <c r="K632" s="414" t="s">
        <v>1154</v>
      </c>
    </row>
    <row r="633" spans="1:11" ht="13.5">
      <c r="A633" s="523" t="s">
        <v>1152</v>
      </c>
      <c r="B633" s="414" t="s">
        <v>829</v>
      </c>
      <c r="C633">
        <f t="shared" si="18"/>
        <v>211</v>
      </c>
      <c r="D633" s="414" t="s">
        <v>563</v>
      </c>
      <c r="E633">
        <v>3</v>
      </c>
      <c r="F633" s="411" t="s">
        <v>1153</v>
      </c>
      <c r="G633" s="414" t="s">
        <v>829</v>
      </c>
      <c r="H633">
        <f t="shared" si="19"/>
        <v>211</v>
      </c>
      <c r="I633" s="414" t="s">
        <v>1078</v>
      </c>
      <c r="J633">
        <v>3</v>
      </c>
      <c r="K633" s="414" t="s">
        <v>1154</v>
      </c>
    </row>
    <row r="634" spans="1:11" ht="13.5">
      <c r="A634" s="523" t="s">
        <v>1152</v>
      </c>
      <c r="B634" s="414" t="s">
        <v>829</v>
      </c>
      <c r="C634">
        <f t="shared" si="18"/>
        <v>212</v>
      </c>
      <c r="D634" s="414" t="s">
        <v>563</v>
      </c>
      <c r="E634">
        <v>1</v>
      </c>
      <c r="F634" s="411" t="s">
        <v>1153</v>
      </c>
      <c r="G634" s="414" t="s">
        <v>829</v>
      </c>
      <c r="H634">
        <f t="shared" si="19"/>
        <v>212</v>
      </c>
      <c r="I634" s="414" t="s">
        <v>1078</v>
      </c>
      <c r="J634">
        <v>1</v>
      </c>
      <c r="K634" s="414" t="s">
        <v>1154</v>
      </c>
    </row>
    <row r="635" spans="1:11" ht="13.5">
      <c r="A635" s="523" t="s">
        <v>1152</v>
      </c>
      <c r="B635" s="414" t="s">
        <v>829</v>
      </c>
      <c r="C635">
        <f t="shared" si="18"/>
        <v>212</v>
      </c>
      <c r="D635" s="414" t="s">
        <v>563</v>
      </c>
      <c r="E635">
        <v>2</v>
      </c>
      <c r="F635" s="411" t="s">
        <v>1153</v>
      </c>
      <c r="G635" s="414" t="s">
        <v>829</v>
      </c>
      <c r="H635">
        <f t="shared" si="19"/>
        <v>212</v>
      </c>
      <c r="I635" s="414" t="s">
        <v>1078</v>
      </c>
      <c r="J635">
        <v>2</v>
      </c>
      <c r="K635" s="414" t="s">
        <v>1154</v>
      </c>
    </row>
    <row r="636" spans="1:11" ht="13.5">
      <c r="A636" s="523" t="s">
        <v>1152</v>
      </c>
      <c r="B636" s="414" t="s">
        <v>829</v>
      </c>
      <c r="C636">
        <f t="shared" si="18"/>
        <v>212</v>
      </c>
      <c r="D636" s="414" t="s">
        <v>563</v>
      </c>
      <c r="E636">
        <v>3</v>
      </c>
      <c r="F636" s="411" t="s">
        <v>1153</v>
      </c>
      <c r="G636" s="414" t="s">
        <v>829</v>
      </c>
      <c r="H636">
        <f t="shared" si="19"/>
        <v>212</v>
      </c>
      <c r="I636" s="414" t="s">
        <v>1078</v>
      </c>
      <c r="J636">
        <v>3</v>
      </c>
      <c r="K636" s="414" t="s">
        <v>1154</v>
      </c>
    </row>
    <row r="637" spans="1:11" ht="13.5">
      <c r="A637" s="523" t="s">
        <v>1152</v>
      </c>
      <c r="B637" s="414" t="s">
        <v>829</v>
      </c>
      <c r="C637">
        <f t="shared" si="18"/>
        <v>213</v>
      </c>
      <c r="D637" s="414" t="s">
        <v>563</v>
      </c>
      <c r="E637">
        <v>1</v>
      </c>
      <c r="F637" s="411" t="s">
        <v>1153</v>
      </c>
      <c r="G637" s="414" t="s">
        <v>829</v>
      </c>
      <c r="H637">
        <f t="shared" si="19"/>
        <v>213</v>
      </c>
      <c r="I637" s="414" t="s">
        <v>1078</v>
      </c>
      <c r="J637">
        <v>1</v>
      </c>
      <c r="K637" s="414" t="s">
        <v>1154</v>
      </c>
    </row>
    <row r="638" spans="1:11" ht="13.5">
      <c r="A638" s="523" t="s">
        <v>1152</v>
      </c>
      <c r="B638" s="414" t="s">
        <v>829</v>
      </c>
      <c r="C638">
        <f t="shared" si="18"/>
        <v>213</v>
      </c>
      <c r="D638" s="414" t="s">
        <v>563</v>
      </c>
      <c r="E638">
        <v>2</v>
      </c>
      <c r="F638" s="411" t="s">
        <v>1153</v>
      </c>
      <c r="G638" s="414" t="s">
        <v>829</v>
      </c>
      <c r="H638">
        <f t="shared" si="19"/>
        <v>213</v>
      </c>
      <c r="I638" s="414" t="s">
        <v>1078</v>
      </c>
      <c r="J638">
        <v>2</v>
      </c>
      <c r="K638" s="414" t="s">
        <v>1154</v>
      </c>
    </row>
    <row r="639" spans="1:11" ht="13.5">
      <c r="A639" s="523" t="s">
        <v>1152</v>
      </c>
      <c r="B639" s="414" t="s">
        <v>829</v>
      </c>
      <c r="C639">
        <f t="shared" si="18"/>
        <v>213</v>
      </c>
      <c r="D639" s="414" t="s">
        <v>563</v>
      </c>
      <c r="E639">
        <v>3</v>
      </c>
      <c r="F639" s="411" t="s">
        <v>1153</v>
      </c>
      <c r="G639" s="414" t="s">
        <v>829</v>
      </c>
      <c r="H639">
        <f t="shared" si="19"/>
        <v>213</v>
      </c>
      <c r="I639" s="414" t="s">
        <v>1078</v>
      </c>
      <c r="J639">
        <v>3</v>
      </c>
      <c r="K639" s="414" t="s">
        <v>1154</v>
      </c>
    </row>
    <row r="640" spans="1:11" ht="13.5">
      <c r="A640" s="523" t="s">
        <v>1152</v>
      </c>
      <c r="B640" s="414" t="s">
        <v>829</v>
      </c>
      <c r="C640">
        <f t="shared" si="18"/>
        <v>214</v>
      </c>
      <c r="D640" s="414" t="s">
        <v>563</v>
      </c>
      <c r="E640">
        <v>1</v>
      </c>
      <c r="F640" s="411" t="s">
        <v>1153</v>
      </c>
      <c r="G640" s="414" t="s">
        <v>829</v>
      </c>
      <c r="H640">
        <f t="shared" si="19"/>
        <v>214</v>
      </c>
      <c r="I640" s="414" t="s">
        <v>1078</v>
      </c>
      <c r="J640">
        <v>1</v>
      </c>
      <c r="K640" s="414" t="s">
        <v>1154</v>
      </c>
    </row>
    <row r="641" spans="1:11" ht="13.5">
      <c r="A641" s="523" t="s">
        <v>1152</v>
      </c>
      <c r="B641" s="414" t="s">
        <v>829</v>
      </c>
      <c r="C641">
        <f t="shared" si="18"/>
        <v>214</v>
      </c>
      <c r="D641" s="414" t="s">
        <v>563</v>
      </c>
      <c r="E641">
        <v>2</v>
      </c>
      <c r="F641" s="411" t="s">
        <v>1153</v>
      </c>
      <c r="G641" s="414" t="s">
        <v>829</v>
      </c>
      <c r="H641">
        <f t="shared" si="19"/>
        <v>214</v>
      </c>
      <c r="I641" s="414" t="s">
        <v>1078</v>
      </c>
      <c r="J641">
        <v>2</v>
      </c>
      <c r="K641" s="414" t="s">
        <v>1154</v>
      </c>
    </row>
    <row r="642" spans="1:11" ht="13.5">
      <c r="A642" s="523" t="s">
        <v>1152</v>
      </c>
      <c r="B642" s="414" t="s">
        <v>829</v>
      </c>
      <c r="C642">
        <f t="shared" si="18"/>
        <v>214</v>
      </c>
      <c r="D642" s="414" t="s">
        <v>563</v>
      </c>
      <c r="E642">
        <v>3</v>
      </c>
      <c r="F642" s="411" t="s">
        <v>1153</v>
      </c>
      <c r="G642" s="414" t="s">
        <v>829</v>
      </c>
      <c r="H642">
        <f t="shared" si="19"/>
        <v>214</v>
      </c>
      <c r="I642" s="414" t="s">
        <v>1078</v>
      </c>
      <c r="J642">
        <v>3</v>
      </c>
      <c r="K642" s="414" t="s">
        <v>1154</v>
      </c>
    </row>
    <row r="643" spans="1:11" ht="13.5">
      <c r="A643" s="523" t="s">
        <v>1152</v>
      </c>
      <c r="B643" s="414" t="s">
        <v>829</v>
      </c>
      <c r="C643">
        <f t="shared" si="18"/>
        <v>215</v>
      </c>
      <c r="D643" s="414" t="s">
        <v>563</v>
      </c>
      <c r="E643">
        <v>1</v>
      </c>
      <c r="F643" s="411" t="s">
        <v>1153</v>
      </c>
      <c r="G643" s="414" t="s">
        <v>829</v>
      </c>
      <c r="H643">
        <f t="shared" si="19"/>
        <v>215</v>
      </c>
      <c r="I643" s="414" t="s">
        <v>1078</v>
      </c>
      <c r="J643">
        <v>1</v>
      </c>
      <c r="K643" s="414" t="s">
        <v>1154</v>
      </c>
    </row>
    <row r="644" spans="1:11" ht="13.5">
      <c r="A644" s="523" t="s">
        <v>1152</v>
      </c>
      <c r="B644" s="414" t="s">
        <v>829</v>
      </c>
      <c r="C644">
        <f t="shared" si="18"/>
        <v>215</v>
      </c>
      <c r="D644" s="414" t="s">
        <v>563</v>
      </c>
      <c r="E644">
        <v>2</v>
      </c>
      <c r="F644" s="411" t="s">
        <v>1153</v>
      </c>
      <c r="G644" s="414" t="s">
        <v>829</v>
      </c>
      <c r="H644">
        <f t="shared" si="19"/>
        <v>215</v>
      </c>
      <c r="I644" s="414" t="s">
        <v>1078</v>
      </c>
      <c r="J644">
        <v>2</v>
      </c>
      <c r="K644" s="414" t="s">
        <v>1154</v>
      </c>
    </row>
    <row r="645" spans="1:11" ht="13.5">
      <c r="A645" s="523" t="s">
        <v>1152</v>
      </c>
      <c r="B645" s="414" t="s">
        <v>829</v>
      </c>
      <c r="C645">
        <f t="shared" ref="C645:C708" si="20">C642+1</f>
        <v>215</v>
      </c>
      <c r="D645" s="414" t="s">
        <v>563</v>
      </c>
      <c r="E645">
        <v>3</v>
      </c>
      <c r="F645" s="411" t="s">
        <v>1153</v>
      </c>
      <c r="G645" s="414" t="s">
        <v>829</v>
      </c>
      <c r="H645">
        <f t="shared" ref="H645:H708" si="21">H642+1</f>
        <v>215</v>
      </c>
      <c r="I645" s="414" t="s">
        <v>1078</v>
      </c>
      <c r="J645">
        <v>3</v>
      </c>
      <c r="K645" s="414" t="s">
        <v>1154</v>
      </c>
    </row>
    <row r="646" spans="1:11" ht="13.5">
      <c r="A646" s="523" t="s">
        <v>1152</v>
      </c>
      <c r="B646" s="414" t="s">
        <v>829</v>
      </c>
      <c r="C646">
        <f t="shared" si="20"/>
        <v>216</v>
      </c>
      <c r="D646" s="414" t="s">
        <v>563</v>
      </c>
      <c r="E646">
        <v>1</v>
      </c>
      <c r="F646" s="411" t="s">
        <v>1153</v>
      </c>
      <c r="G646" s="414" t="s">
        <v>829</v>
      </c>
      <c r="H646">
        <f t="shared" si="21"/>
        <v>216</v>
      </c>
      <c r="I646" s="414" t="s">
        <v>1078</v>
      </c>
      <c r="J646">
        <v>1</v>
      </c>
      <c r="K646" s="414" t="s">
        <v>1154</v>
      </c>
    </row>
    <row r="647" spans="1:11" ht="13.5">
      <c r="A647" s="523" t="s">
        <v>1152</v>
      </c>
      <c r="B647" s="414" t="s">
        <v>829</v>
      </c>
      <c r="C647">
        <f t="shared" si="20"/>
        <v>216</v>
      </c>
      <c r="D647" s="414" t="s">
        <v>563</v>
      </c>
      <c r="E647">
        <v>2</v>
      </c>
      <c r="F647" s="411" t="s">
        <v>1153</v>
      </c>
      <c r="G647" s="414" t="s">
        <v>829</v>
      </c>
      <c r="H647">
        <f t="shared" si="21"/>
        <v>216</v>
      </c>
      <c r="I647" s="414" t="s">
        <v>1078</v>
      </c>
      <c r="J647">
        <v>2</v>
      </c>
      <c r="K647" s="414" t="s">
        <v>1154</v>
      </c>
    </row>
    <row r="648" spans="1:11" ht="13.5">
      <c r="A648" s="523" t="s">
        <v>1152</v>
      </c>
      <c r="B648" s="414" t="s">
        <v>829</v>
      </c>
      <c r="C648">
        <f t="shared" si="20"/>
        <v>216</v>
      </c>
      <c r="D648" s="414" t="s">
        <v>563</v>
      </c>
      <c r="E648">
        <v>3</v>
      </c>
      <c r="F648" s="411" t="s">
        <v>1153</v>
      </c>
      <c r="G648" s="414" t="s">
        <v>829</v>
      </c>
      <c r="H648">
        <f t="shared" si="21"/>
        <v>216</v>
      </c>
      <c r="I648" s="414" t="s">
        <v>1078</v>
      </c>
      <c r="J648">
        <v>3</v>
      </c>
      <c r="K648" s="414" t="s">
        <v>1154</v>
      </c>
    </row>
    <row r="649" spans="1:11" ht="13.5">
      <c r="A649" s="523" t="s">
        <v>1152</v>
      </c>
      <c r="B649" s="414" t="s">
        <v>829</v>
      </c>
      <c r="C649">
        <f t="shared" si="20"/>
        <v>217</v>
      </c>
      <c r="D649" s="414" t="s">
        <v>563</v>
      </c>
      <c r="E649">
        <v>1</v>
      </c>
      <c r="F649" s="411" t="s">
        <v>1153</v>
      </c>
      <c r="G649" s="414" t="s">
        <v>829</v>
      </c>
      <c r="H649">
        <f t="shared" si="21"/>
        <v>217</v>
      </c>
      <c r="I649" s="414" t="s">
        <v>1078</v>
      </c>
      <c r="J649">
        <v>1</v>
      </c>
      <c r="K649" s="414" t="s">
        <v>1154</v>
      </c>
    </row>
    <row r="650" spans="1:11" ht="13.5">
      <c r="A650" s="523" t="s">
        <v>1152</v>
      </c>
      <c r="B650" s="414" t="s">
        <v>829</v>
      </c>
      <c r="C650">
        <f t="shared" si="20"/>
        <v>217</v>
      </c>
      <c r="D650" s="414" t="s">
        <v>563</v>
      </c>
      <c r="E650">
        <v>2</v>
      </c>
      <c r="F650" s="411" t="s">
        <v>1153</v>
      </c>
      <c r="G650" s="414" t="s">
        <v>829</v>
      </c>
      <c r="H650">
        <f t="shared" si="21"/>
        <v>217</v>
      </c>
      <c r="I650" s="414" t="s">
        <v>1078</v>
      </c>
      <c r="J650">
        <v>2</v>
      </c>
      <c r="K650" s="414" t="s">
        <v>1154</v>
      </c>
    </row>
    <row r="651" spans="1:11" ht="13.5">
      <c r="A651" s="523" t="s">
        <v>1152</v>
      </c>
      <c r="B651" s="414" t="s">
        <v>829</v>
      </c>
      <c r="C651">
        <f t="shared" si="20"/>
        <v>217</v>
      </c>
      <c r="D651" s="414" t="s">
        <v>563</v>
      </c>
      <c r="E651">
        <v>3</v>
      </c>
      <c r="F651" s="411" t="s">
        <v>1153</v>
      </c>
      <c r="G651" s="414" t="s">
        <v>829</v>
      </c>
      <c r="H651">
        <f t="shared" si="21"/>
        <v>217</v>
      </c>
      <c r="I651" s="414" t="s">
        <v>1078</v>
      </c>
      <c r="J651">
        <v>3</v>
      </c>
      <c r="K651" s="414" t="s">
        <v>1154</v>
      </c>
    </row>
    <row r="652" spans="1:11" ht="13.5">
      <c r="A652" s="523" t="s">
        <v>1152</v>
      </c>
      <c r="B652" s="414" t="s">
        <v>829</v>
      </c>
      <c r="C652">
        <f t="shared" si="20"/>
        <v>218</v>
      </c>
      <c r="D652" s="414" t="s">
        <v>563</v>
      </c>
      <c r="E652">
        <v>1</v>
      </c>
      <c r="F652" s="411" t="s">
        <v>1153</v>
      </c>
      <c r="G652" s="414" t="s">
        <v>829</v>
      </c>
      <c r="H652">
        <f t="shared" si="21"/>
        <v>218</v>
      </c>
      <c r="I652" s="414" t="s">
        <v>1078</v>
      </c>
      <c r="J652">
        <v>1</v>
      </c>
      <c r="K652" s="414" t="s">
        <v>1154</v>
      </c>
    </row>
    <row r="653" spans="1:11" ht="13.5">
      <c r="A653" s="523" t="s">
        <v>1152</v>
      </c>
      <c r="B653" s="414" t="s">
        <v>829</v>
      </c>
      <c r="C653">
        <f t="shared" si="20"/>
        <v>218</v>
      </c>
      <c r="D653" s="414" t="s">
        <v>563</v>
      </c>
      <c r="E653">
        <v>2</v>
      </c>
      <c r="F653" s="411" t="s">
        <v>1153</v>
      </c>
      <c r="G653" s="414" t="s">
        <v>829</v>
      </c>
      <c r="H653">
        <f t="shared" si="21"/>
        <v>218</v>
      </c>
      <c r="I653" s="414" t="s">
        <v>1078</v>
      </c>
      <c r="J653">
        <v>2</v>
      </c>
      <c r="K653" s="414" t="s">
        <v>1154</v>
      </c>
    </row>
    <row r="654" spans="1:11" ht="13.5">
      <c r="A654" s="523" t="s">
        <v>1152</v>
      </c>
      <c r="B654" s="414" t="s">
        <v>829</v>
      </c>
      <c r="C654">
        <f t="shared" si="20"/>
        <v>218</v>
      </c>
      <c r="D654" s="414" t="s">
        <v>563</v>
      </c>
      <c r="E654">
        <v>3</v>
      </c>
      <c r="F654" s="411" t="s">
        <v>1153</v>
      </c>
      <c r="G654" s="414" t="s">
        <v>829</v>
      </c>
      <c r="H654">
        <f t="shared" si="21"/>
        <v>218</v>
      </c>
      <c r="I654" s="414" t="s">
        <v>1078</v>
      </c>
      <c r="J654">
        <v>3</v>
      </c>
      <c r="K654" s="414" t="s">
        <v>1154</v>
      </c>
    </row>
    <row r="655" spans="1:11" ht="13.5">
      <c r="A655" s="523" t="s">
        <v>1152</v>
      </c>
      <c r="B655" s="414" t="s">
        <v>829</v>
      </c>
      <c r="C655">
        <f t="shared" si="20"/>
        <v>219</v>
      </c>
      <c r="D655" s="414" t="s">
        <v>563</v>
      </c>
      <c r="E655">
        <v>1</v>
      </c>
      <c r="F655" s="411" t="s">
        <v>1153</v>
      </c>
      <c r="G655" s="414" t="s">
        <v>829</v>
      </c>
      <c r="H655">
        <f t="shared" si="21"/>
        <v>219</v>
      </c>
      <c r="I655" s="414" t="s">
        <v>1078</v>
      </c>
      <c r="J655">
        <v>1</v>
      </c>
      <c r="K655" s="414" t="s">
        <v>1154</v>
      </c>
    </row>
    <row r="656" spans="1:11" ht="13.5">
      <c r="A656" s="523" t="s">
        <v>1152</v>
      </c>
      <c r="B656" s="414" t="s">
        <v>829</v>
      </c>
      <c r="C656">
        <f t="shared" si="20"/>
        <v>219</v>
      </c>
      <c r="D656" s="414" t="s">
        <v>563</v>
      </c>
      <c r="E656">
        <v>2</v>
      </c>
      <c r="F656" s="411" t="s">
        <v>1153</v>
      </c>
      <c r="G656" s="414" t="s">
        <v>829</v>
      </c>
      <c r="H656">
        <f t="shared" si="21"/>
        <v>219</v>
      </c>
      <c r="I656" s="414" t="s">
        <v>1078</v>
      </c>
      <c r="J656">
        <v>2</v>
      </c>
      <c r="K656" s="414" t="s">
        <v>1154</v>
      </c>
    </row>
    <row r="657" spans="1:11" ht="13.5">
      <c r="A657" s="523" t="s">
        <v>1152</v>
      </c>
      <c r="B657" s="414" t="s">
        <v>829</v>
      </c>
      <c r="C657">
        <f t="shared" si="20"/>
        <v>219</v>
      </c>
      <c r="D657" s="414" t="s">
        <v>563</v>
      </c>
      <c r="E657">
        <v>3</v>
      </c>
      <c r="F657" s="411" t="s">
        <v>1153</v>
      </c>
      <c r="G657" s="414" t="s">
        <v>829</v>
      </c>
      <c r="H657">
        <f t="shared" si="21"/>
        <v>219</v>
      </c>
      <c r="I657" s="414" t="s">
        <v>1078</v>
      </c>
      <c r="J657">
        <v>3</v>
      </c>
      <c r="K657" s="414" t="s">
        <v>1154</v>
      </c>
    </row>
    <row r="658" spans="1:11" ht="13.5">
      <c r="A658" s="523" t="s">
        <v>1152</v>
      </c>
      <c r="B658" s="414" t="s">
        <v>829</v>
      </c>
      <c r="C658">
        <f t="shared" si="20"/>
        <v>220</v>
      </c>
      <c r="D658" s="414" t="s">
        <v>563</v>
      </c>
      <c r="E658">
        <v>1</v>
      </c>
      <c r="F658" s="411" t="s">
        <v>1153</v>
      </c>
      <c r="G658" s="414" t="s">
        <v>829</v>
      </c>
      <c r="H658">
        <f t="shared" si="21"/>
        <v>220</v>
      </c>
      <c r="I658" s="414" t="s">
        <v>1078</v>
      </c>
      <c r="J658">
        <v>1</v>
      </c>
      <c r="K658" s="414" t="s">
        <v>1154</v>
      </c>
    </row>
    <row r="659" spans="1:11" ht="13.5">
      <c r="A659" s="523" t="s">
        <v>1152</v>
      </c>
      <c r="B659" s="414" t="s">
        <v>829</v>
      </c>
      <c r="C659">
        <f t="shared" si="20"/>
        <v>220</v>
      </c>
      <c r="D659" s="414" t="s">
        <v>563</v>
      </c>
      <c r="E659">
        <v>2</v>
      </c>
      <c r="F659" s="411" t="s">
        <v>1153</v>
      </c>
      <c r="G659" s="414" t="s">
        <v>829</v>
      </c>
      <c r="H659">
        <f t="shared" si="21"/>
        <v>220</v>
      </c>
      <c r="I659" s="414" t="s">
        <v>1078</v>
      </c>
      <c r="J659">
        <v>2</v>
      </c>
      <c r="K659" s="414" t="s">
        <v>1154</v>
      </c>
    </row>
    <row r="660" spans="1:11" ht="13.5">
      <c r="A660" s="523" t="s">
        <v>1152</v>
      </c>
      <c r="B660" s="414" t="s">
        <v>829</v>
      </c>
      <c r="C660">
        <f t="shared" si="20"/>
        <v>220</v>
      </c>
      <c r="D660" s="414" t="s">
        <v>563</v>
      </c>
      <c r="E660">
        <v>3</v>
      </c>
      <c r="F660" s="411" t="s">
        <v>1153</v>
      </c>
      <c r="G660" s="414" t="s">
        <v>829</v>
      </c>
      <c r="H660">
        <f t="shared" si="21"/>
        <v>220</v>
      </c>
      <c r="I660" s="414" t="s">
        <v>1078</v>
      </c>
      <c r="J660">
        <v>3</v>
      </c>
      <c r="K660" s="414" t="s">
        <v>1154</v>
      </c>
    </row>
    <row r="661" spans="1:11" ht="13.5">
      <c r="A661" s="523" t="s">
        <v>1152</v>
      </c>
      <c r="B661" s="414" t="s">
        <v>829</v>
      </c>
      <c r="C661">
        <f t="shared" si="20"/>
        <v>221</v>
      </c>
      <c r="D661" s="414" t="s">
        <v>563</v>
      </c>
      <c r="E661">
        <v>1</v>
      </c>
      <c r="F661" s="411" t="s">
        <v>1153</v>
      </c>
      <c r="G661" s="414" t="s">
        <v>829</v>
      </c>
      <c r="H661">
        <f t="shared" si="21"/>
        <v>221</v>
      </c>
      <c r="I661" s="414" t="s">
        <v>1078</v>
      </c>
      <c r="J661">
        <v>1</v>
      </c>
      <c r="K661" s="414" t="s">
        <v>1154</v>
      </c>
    </row>
    <row r="662" spans="1:11" ht="13.5">
      <c r="A662" s="523" t="s">
        <v>1152</v>
      </c>
      <c r="B662" s="414" t="s">
        <v>829</v>
      </c>
      <c r="C662">
        <f t="shared" si="20"/>
        <v>221</v>
      </c>
      <c r="D662" s="414" t="s">
        <v>563</v>
      </c>
      <c r="E662">
        <v>2</v>
      </c>
      <c r="F662" s="411" t="s">
        <v>1153</v>
      </c>
      <c r="G662" s="414" t="s">
        <v>829</v>
      </c>
      <c r="H662">
        <f t="shared" si="21"/>
        <v>221</v>
      </c>
      <c r="I662" s="414" t="s">
        <v>1078</v>
      </c>
      <c r="J662">
        <v>2</v>
      </c>
      <c r="K662" s="414" t="s">
        <v>1154</v>
      </c>
    </row>
    <row r="663" spans="1:11" ht="13.5">
      <c r="A663" s="523" t="s">
        <v>1152</v>
      </c>
      <c r="B663" s="414" t="s">
        <v>829</v>
      </c>
      <c r="C663">
        <f t="shared" si="20"/>
        <v>221</v>
      </c>
      <c r="D663" s="414" t="s">
        <v>563</v>
      </c>
      <c r="E663">
        <v>3</v>
      </c>
      <c r="F663" s="411" t="s">
        <v>1153</v>
      </c>
      <c r="G663" s="414" t="s">
        <v>829</v>
      </c>
      <c r="H663">
        <f t="shared" si="21"/>
        <v>221</v>
      </c>
      <c r="I663" s="414" t="s">
        <v>1078</v>
      </c>
      <c r="J663">
        <v>3</v>
      </c>
      <c r="K663" s="414" t="s">
        <v>1154</v>
      </c>
    </row>
    <row r="664" spans="1:11" ht="13.5">
      <c r="A664" s="523" t="s">
        <v>1152</v>
      </c>
      <c r="B664" s="414" t="s">
        <v>829</v>
      </c>
      <c r="C664">
        <f t="shared" si="20"/>
        <v>222</v>
      </c>
      <c r="D664" s="414" t="s">
        <v>563</v>
      </c>
      <c r="E664">
        <v>1</v>
      </c>
      <c r="F664" s="411" t="s">
        <v>1153</v>
      </c>
      <c r="G664" s="414" t="s">
        <v>829</v>
      </c>
      <c r="H664">
        <f t="shared" si="21"/>
        <v>222</v>
      </c>
      <c r="I664" s="414" t="s">
        <v>1078</v>
      </c>
      <c r="J664">
        <v>1</v>
      </c>
      <c r="K664" s="414" t="s">
        <v>1154</v>
      </c>
    </row>
    <row r="665" spans="1:11" ht="13.5">
      <c r="A665" s="523" t="s">
        <v>1152</v>
      </c>
      <c r="B665" s="414" t="s">
        <v>829</v>
      </c>
      <c r="C665">
        <f t="shared" si="20"/>
        <v>222</v>
      </c>
      <c r="D665" s="414" t="s">
        <v>563</v>
      </c>
      <c r="E665">
        <v>2</v>
      </c>
      <c r="F665" s="411" t="s">
        <v>1153</v>
      </c>
      <c r="G665" s="414" t="s">
        <v>829</v>
      </c>
      <c r="H665">
        <f t="shared" si="21"/>
        <v>222</v>
      </c>
      <c r="I665" s="414" t="s">
        <v>1078</v>
      </c>
      <c r="J665">
        <v>2</v>
      </c>
      <c r="K665" s="414" t="s">
        <v>1154</v>
      </c>
    </row>
    <row r="666" spans="1:11" ht="13.5">
      <c r="A666" s="523" t="s">
        <v>1152</v>
      </c>
      <c r="B666" s="414" t="s">
        <v>829</v>
      </c>
      <c r="C666">
        <f t="shared" si="20"/>
        <v>222</v>
      </c>
      <c r="D666" s="414" t="s">
        <v>563</v>
      </c>
      <c r="E666">
        <v>3</v>
      </c>
      <c r="F666" s="411" t="s">
        <v>1153</v>
      </c>
      <c r="G666" s="414" t="s">
        <v>829</v>
      </c>
      <c r="H666">
        <f t="shared" si="21"/>
        <v>222</v>
      </c>
      <c r="I666" s="414" t="s">
        <v>1078</v>
      </c>
      <c r="J666">
        <v>3</v>
      </c>
      <c r="K666" s="414" t="s">
        <v>1154</v>
      </c>
    </row>
    <row r="667" spans="1:11" ht="13.5">
      <c r="A667" s="523" t="s">
        <v>1152</v>
      </c>
      <c r="B667" s="414" t="s">
        <v>829</v>
      </c>
      <c r="C667">
        <f t="shared" si="20"/>
        <v>223</v>
      </c>
      <c r="D667" s="414" t="s">
        <v>563</v>
      </c>
      <c r="E667">
        <v>1</v>
      </c>
      <c r="F667" s="411" t="s">
        <v>1153</v>
      </c>
      <c r="G667" s="414" t="s">
        <v>829</v>
      </c>
      <c r="H667">
        <f t="shared" si="21"/>
        <v>223</v>
      </c>
      <c r="I667" s="414" t="s">
        <v>1078</v>
      </c>
      <c r="J667">
        <v>1</v>
      </c>
      <c r="K667" s="414" t="s">
        <v>1154</v>
      </c>
    </row>
    <row r="668" spans="1:11" ht="13.5">
      <c r="A668" s="523" t="s">
        <v>1152</v>
      </c>
      <c r="B668" s="414" t="s">
        <v>829</v>
      </c>
      <c r="C668">
        <f t="shared" si="20"/>
        <v>223</v>
      </c>
      <c r="D668" s="414" t="s">
        <v>563</v>
      </c>
      <c r="E668">
        <v>2</v>
      </c>
      <c r="F668" s="411" t="s">
        <v>1153</v>
      </c>
      <c r="G668" s="414" t="s">
        <v>829</v>
      </c>
      <c r="H668">
        <f t="shared" si="21"/>
        <v>223</v>
      </c>
      <c r="I668" s="414" t="s">
        <v>1078</v>
      </c>
      <c r="J668">
        <v>2</v>
      </c>
      <c r="K668" s="414" t="s">
        <v>1154</v>
      </c>
    </row>
    <row r="669" spans="1:11" ht="13.5">
      <c r="A669" s="523" t="s">
        <v>1152</v>
      </c>
      <c r="B669" s="414" t="s">
        <v>829</v>
      </c>
      <c r="C669">
        <f t="shared" si="20"/>
        <v>223</v>
      </c>
      <c r="D669" s="414" t="s">
        <v>563</v>
      </c>
      <c r="E669">
        <v>3</v>
      </c>
      <c r="F669" s="411" t="s">
        <v>1153</v>
      </c>
      <c r="G669" s="414" t="s">
        <v>829</v>
      </c>
      <c r="H669">
        <f t="shared" si="21"/>
        <v>223</v>
      </c>
      <c r="I669" s="414" t="s">
        <v>1078</v>
      </c>
      <c r="J669">
        <v>3</v>
      </c>
      <c r="K669" s="414" t="s">
        <v>1154</v>
      </c>
    </row>
    <row r="670" spans="1:11" ht="13.5">
      <c r="A670" s="523" t="s">
        <v>1152</v>
      </c>
      <c r="B670" s="414" t="s">
        <v>829</v>
      </c>
      <c r="C670">
        <f t="shared" si="20"/>
        <v>224</v>
      </c>
      <c r="D670" s="414" t="s">
        <v>563</v>
      </c>
      <c r="E670">
        <v>1</v>
      </c>
      <c r="F670" s="411" t="s">
        <v>1153</v>
      </c>
      <c r="G670" s="414" t="s">
        <v>829</v>
      </c>
      <c r="H670">
        <f t="shared" si="21"/>
        <v>224</v>
      </c>
      <c r="I670" s="414" t="s">
        <v>1078</v>
      </c>
      <c r="J670">
        <v>1</v>
      </c>
      <c r="K670" s="414" t="s">
        <v>1154</v>
      </c>
    </row>
    <row r="671" spans="1:11" ht="13.5">
      <c r="A671" s="523" t="s">
        <v>1152</v>
      </c>
      <c r="B671" s="414" t="s">
        <v>829</v>
      </c>
      <c r="C671">
        <f t="shared" si="20"/>
        <v>224</v>
      </c>
      <c r="D671" s="414" t="s">
        <v>563</v>
      </c>
      <c r="E671">
        <v>2</v>
      </c>
      <c r="F671" s="411" t="s">
        <v>1153</v>
      </c>
      <c r="G671" s="414" t="s">
        <v>829</v>
      </c>
      <c r="H671">
        <f t="shared" si="21"/>
        <v>224</v>
      </c>
      <c r="I671" s="414" t="s">
        <v>1078</v>
      </c>
      <c r="J671">
        <v>2</v>
      </c>
      <c r="K671" s="414" t="s">
        <v>1154</v>
      </c>
    </row>
    <row r="672" spans="1:11" ht="13.5">
      <c r="A672" s="523" t="s">
        <v>1152</v>
      </c>
      <c r="B672" s="414" t="s">
        <v>829</v>
      </c>
      <c r="C672">
        <f t="shared" si="20"/>
        <v>224</v>
      </c>
      <c r="D672" s="414" t="s">
        <v>563</v>
      </c>
      <c r="E672">
        <v>3</v>
      </c>
      <c r="F672" s="411" t="s">
        <v>1153</v>
      </c>
      <c r="G672" s="414" t="s">
        <v>829</v>
      </c>
      <c r="H672">
        <f t="shared" si="21"/>
        <v>224</v>
      </c>
      <c r="I672" s="414" t="s">
        <v>1078</v>
      </c>
      <c r="J672">
        <v>3</v>
      </c>
      <c r="K672" s="414" t="s">
        <v>1154</v>
      </c>
    </row>
    <row r="673" spans="1:11" ht="13.5">
      <c r="A673" s="523" t="s">
        <v>1152</v>
      </c>
      <c r="B673" s="414" t="s">
        <v>829</v>
      </c>
      <c r="C673">
        <f t="shared" si="20"/>
        <v>225</v>
      </c>
      <c r="D673" s="414" t="s">
        <v>563</v>
      </c>
      <c r="E673">
        <v>1</v>
      </c>
      <c r="F673" s="411" t="s">
        <v>1153</v>
      </c>
      <c r="G673" s="414" t="s">
        <v>829</v>
      </c>
      <c r="H673">
        <f t="shared" si="21"/>
        <v>225</v>
      </c>
      <c r="I673" s="414" t="s">
        <v>1078</v>
      </c>
      <c r="J673">
        <v>1</v>
      </c>
      <c r="K673" s="414" t="s">
        <v>1154</v>
      </c>
    </row>
    <row r="674" spans="1:11" ht="13.5">
      <c r="A674" s="523" t="s">
        <v>1152</v>
      </c>
      <c r="B674" s="414" t="s">
        <v>829</v>
      </c>
      <c r="C674">
        <f t="shared" si="20"/>
        <v>225</v>
      </c>
      <c r="D674" s="414" t="s">
        <v>563</v>
      </c>
      <c r="E674">
        <v>2</v>
      </c>
      <c r="F674" s="411" t="s">
        <v>1153</v>
      </c>
      <c r="G674" s="414" t="s">
        <v>829</v>
      </c>
      <c r="H674">
        <f t="shared" si="21"/>
        <v>225</v>
      </c>
      <c r="I674" s="414" t="s">
        <v>1078</v>
      </c>
      <c r="J674">
        <v>2</v>
      </c>
      <c r="K674" s="414" t="s">
        <v>1154</v>
      </c>
    </row>
    <row r="675" spans="1:11" ht="13.5">
      <c r="A675" s="523" t="s">
        <v>1152</v>
      </c>
      <c r="B675" s="414" t="s">
        <v>829</v>
      </c>
      <c r="C675">
        <f t="shared" si="20"/>
        <v>225</v>
      </c>
      <c r="D675" s="414" t="s">
        <v>563</v>
      </c>
      <c r="E675">
        <v>3</v>
      </c>
      <c r="F675" s="411" t="s">
        <v>1153</v>
      </c>
      <c r="G675" s="414" t="s">
        <v>829</v>
      </c>
      <c r="H675">
        <f t="shared" si="21"/>
        <v>225</v>
      </c>
      <c r="I675" s="414" t="s">
        <v>1078</v>
      </c>
      <c r="J675">
        <v>3</v>
      </c>
      <c r="K675" s="414" t="s">
        <v>1154</v>
      </c>
    </row>
    <row r="676" spans="1:11" ht="13.5">
      <c r="A676" s="523" t="s">
        <v>1152</v>
      </c>
      <c r="B676" s="414" t="s">
        <v>829</v>
      </c>
      <c r="C676">
        <f t="shared" si="20"/>
        <v>226</v>
      </c>
      <c r="D676" s="414" t="s">
        <v>563</v>
      </c>
      <c r="E676">
        <v>1</v>
      </c>
      <c r="F676" s="411" t="s">
        <v>1153</v>
      </c>
      <c r="G676" s="414" t="s">
        <v>829</v>
      </c>
      <c r="H676">
        <f t="shared" si="21"/>
        <v>226</v>
      </c>
      <c r="I676" s="414" t="s">
        <v>1078</v>
      </c>
      <c r="J676">
        <v>1</v>
      </c>
      <c r="K676" s="414" t="s">
        <v>1154</v>
      </c>
    </row>
    <row r="677" spans="1:11" ht="13.5">
      <c r="A677" s="523" t="s">
        <v>1152</v>
      </c>
      <c r="B677" s="414" t="s">
        <v>829</v>
      </c>
      <c r="C677">
        <f t="shared" si="20"/>
        <v>226</v>
      </c>
      <c r="D677" s="414" t="s">
        <v>563</v>
      </c>
      <c r="E677">
        <v>2</v>
      </c>
      <c r="F677" s="411" t="s">
        <v>1153</v>
      </c>
      <c r="G677" s="414" t="s">
        <v>829</v>
      </c>
      <c r="H677">
        <f t="shared" si="21"/>
        <v>226</v>
      </c>
      <c r="I677" s="414" t="s">
        <v>1078</v>
      </c>
      <c r="J677">
        <v>2</v>
      </c>
      <c r="K677" s="414" t="s">
        <v>1154</v>
      </c>
    </row>
    <row r="678" spans="1:11" ht="13.5">
      <c r="A678" s="523" t="s">
        <v>1152</v>
      </c>
      <c r="B678" s="414" t="s">
        <v>829</v>
      </c>
      <c r="C678">
        <f t="shared" si="20"/>
        <v>226</v>
      </c>
      <c r="D678" s="414" t="s">
        <v>563</v>
      </c>
      <c r="E678">
        <v>3</v>
      </c>
      <c r="F678" s="411" t="s">
        <v>1153</v>
      </c>
      <c r="G678" s="414" t="s">
        <v>829</v>
      </c>
      <c r="H678">
        <f t="shared" si="21"/>
        <v>226</v>
      </c>
      <c r="I678" s="414" t="s">
        <v>1078</v>
      </c>
      <c r="J678">
        <v>3</v>
      </c>
      <c r="K678" s="414" t="s">
        <v>1154</v>
      </c>
    </row>
    <row r="679" spans="1:11" ht="13.5">
      <c r="A679" s="523" t="s">
        <v>1152</v>
      </c>
      <c r="B679" s="414" t="s">
        <v>829</v>
      </c>
      <c r="C679">
        <f t="shared" si="20"/>
        <v>227</v>
      </c>
      <c r="D679" s="414" t="s">
        <v>563</v>
      </c>
      <c r="E679">
        <v>1</v>
      </c>
      <c r="F679" s="411" t="s">
        <v>1153</v>
      </c>
      <c r="G679" s="414" t="s">
        <v>829</v>
      </c>
      <c r="H679">
        <f t="shared" si="21"/>
        <v>227</v>
      </c>
      <c r="I679" s="414" t="s">
        <v>1078</v>
      </c>
      <c r="J679">
        <v>1</v>
      </c>
      <c r="K679" s="414" t="s">
        <v>1154</v>
      </c>
    </row>
    <row r="680" spans="1:11" ht="13.5">
      <c r="A680" s="523" t="s">
        <v>1152</v>
      </c>
      <c r="B680" s="414" t="s">
        <v>829</v>
      </c>
      <c r="C680">
        <f t="shared" si="20"/>
        <v>227</v>
      </c>
      <c r="D680" s="414" t="s">
        <v>563</v>
      </c>
      <c r="E680">
        <v>2</v>
      </c>
      <c r="F680" s="411" t="s">
        <v>1153</v>
      </c>
      <c r="G680" s="414" t="s">
        <v>829</v>
      </c>
      <c r="H680">
        <f t="shared" si="21"/>
        <v>227</v>
      </c>
      <c r="I680" s="414" t="s">
        <v>1078</v>
      </c>
      <c r="J680">
        <v>2</v>
      </c>
      <c r="K680" s="414" t="s">
        <v>1154</v>
      </c>
    </row>
    <row r="681" spans="1:11" ht="13.5">
      <c r="A681" s="523" t="s">
        <v>1152</v>
      </c>
      <c r="B681" s="414" t="s">
        <v>829</v>
      </c>
      <c r="C681">
        <f t="shared" si="20"/>
        <v>227</v>
      </c>
      <c r="D681" s="414" t="s">
        <v>563</v>
      </c>
      <c r="E681">
        <v>3</v>
      </c>
      <c r="F681" s="411" t="s">
        <v>1153</v>
      </c>
      <c r="G681" s="414" t="s">
        <v>829</v>
      </c>
      <c r="H681">
        <f t="shared" si="21"/>
        <v>227</v>
      </c>
      <c r="I681" s="414" t="s">
        <v>1078</v>
      </c>
      <c r="J681">
        <v>3</v>
      </c>
      <c r="K681" s="414" t="s">
        <v>1154</v>
      </c>
    </row>
    <row r="682" spans="1:11" ht="13.5">
      <c r="A682" s="523" t="s">
        <v>1152</v>
      </c>
      <c r="B682" s="414" t="s">
        <v>829</v>
      </c>
      <c r="C682">
        <f t="shared" si="20"/>
        <v>228</v>
      </c>
      <c r="D682" s="414" t="s">
        <v>563</v>
      </c>
      <c r="E682">
        <v>1</v>
      </c>
      <c r="F682" s="411" t="s">
        <v>1153</v>
      </c>
      <c r="G682" s="414" t="s">
        <v>829</v>
      </c>
      <c r="H682">
        <f t="shared" si="21"/>
        <v>228</v>
      </c>
      <c r="I682" s="414" t="s">
        <v>1078</v>
      </c>
      <c r="J682">
        <v>1</v>
      </c>
      <c r="K682" s="414" t="s">
        <v>1154</v>
      </c>
    </row>
    <row r="683" spans="1:11" ht="13.5">
      <c r="A683" s="523" t="s">
        <v>1152</v>
      </c>
      <c r="B683" s="414" t="s">
        <v>829</v>
      </c>
      <c r="C683">
        <f t="shared" si="20"/>
        <v>228</v>
      </c>
      <c r="D683" s="414" t="s">
        <v>563</v>
      </c>
      <c r="E683">
        <v>2</v>
      </c>
      <c r="F683" s="411" t="s">
        <v>1153</v>
      </c>
      <c r="G683" s="414" t="s">
        <v>829</v>
      </c>
      <c r="H683">
        <f t="shared" si="21"/>
        <v>228</v>
      </c>
      <c r="I683" s="414" t="s">
        <v>1078</v>
      </c>
      <c r="J683">
        <v>2</v>
      </c>
      <c r="K683" s="414" t="s">
        <v>1154</v>
      </c>
    </row>
    <row r="684" spans="1:11" ht="13.5">
      <c r="A684" s="523" t="s">
        <v>1152</v>
      </c>
      <c r="B684" s="414" t="s">
        <v>829</v>
      </c>
      <c r="C684">
        <f t="shared" si="20"/>
        <v>228</v>
      </c>
      <c r="D684" s="414" t="s">
        <v>563</v>
      </c>
      <c r="E684">
        <v>3</v>
      </c>
      <c r="F684" s="411" t="s">
        <v>1153</v>
      </c>
      <c r="G684" s="414" t="s">
        <v>829</v>
      </c>
      <c r="H684">
        <f t="shared" si="21"/>
        <v>228</v>
      </c>
      <c r="I684" s="414" t="s">
        <v>1078</v>
      </c>
      <c r="J684">
        <v>3</v>
      </c>
      <c r="K684" s="414" t="s">
        <v>1154</v>
      </c>
    </row>
    <row r="685" spans="1:11" ht="13.5">
      <c r="A685" s="523" t="s">
        <v>1152</v>
      </c>
      <c r="B685" s="414" t="s">
        <v>829</v>
      </c>
      <c r="C685">
        <f t="shared" si="20"/>
        <v>229</v>
      </c>
      <c r="D685" s="414" t="s">
        <v>563</v>
      </c>
      <c r="E685">
        <v>1</v>
      </c>
      <c r="F685" s="411" t="s">
        <v>1153</v>
      </c>
      <c r="G685" s="414" t="s">
        <v>829</v>
      </c>
      <c r="H685">
        <f t="shared" si="21"/>
        <v>229</v>
      </c>
      <c r="I685" s="414" t="s">
        <v>1078</v>
      </c>
      <c r="J685">
        <v>1</v>
      </c>
      <c r="K685" s="414" t="s">
        <v>1154</v>
      </c>
    </row>
    <row r="686" spans="1:11" ht="13.5">
      <c r="A686" s="523" t="s">
        <v>1152</v>
      </c>
      <c r="B686" s="414" t="s">
        <v>829</v>
      </c>
      <c r="C686">
        <f t="shared" si="20"/>
        <v>229</v>
      </c>
      <c r="D686" s="414" t="s">
        <v>563</v>
      </c>
      <c r="E686">
        <v>2</v>
      </c>
      <c r="F686" s="411" t="s">
        <v>1153</v>
      </c>
      <c r="G686" s="414" t="s">
        <v>829</v>
      </c>
      <c r="H686">
        <f t="shared" si="21"/>
        <v>229</v>
      </c>
      <c r="I686" s="414" t="s">
        <v>1078</v>
      </c>
      <c r="J686">
        <v>2</v>
      </c>
      <c r="K686" s="414" t="s">
        <v>1154</v>
      </c>
    </row>
    <row r="687" spans="1:11" ht="13.5">
      <c r="A687" s="523" t="s">
        <v>1152</v>
      </c>
      <c r="B687" s="414" t="s">
        <v>829</v>
      </c>
      <c r="C687">
        <f t="shared" si="20"/>
        <v>229</v>
      </c>
      <c r="D687" s="414" t="s">
        <v>563</v>
      </c>
      <c r="E687">
        <v>3</v>
      </c>
      <c r="F687" s="411" t="s">
        <v>1153</v>
      </c>
      <c r="G687" s="414" t="s">
        <v>829</v>
      </c>
      <c r="H687">
        <f t="shared" si="21"/>
        <v>229</v>
      </c>
      <c r="I687" s="414" t="s">
        <v>1078</v>
      </c>
      <c r="J687">
        <v>3</v>
      </c>
      <c r="K687" s="414" t="s">
        <v>1154</v>
      </c>
    </row>
    <row r="688" spans="1:11" ht="13.5">
      <c r="A688" s="523" t="s">
        <v>1152</v>
      </c>
      <c r="B688" s="414" t="s">
        <v>829</v>
      </c>
      <c r="C688">
        <f t="shared" si="20"/>
        <v>230</v>
      </c>
      <c r="D688" s="414" t="s">
        <v>563</v>
      </c>
      <c r="E688">
        <v>1</v>
      </c>
      <c r="F688" s="411" t="s">
        <v>1153</v>
      </c>
      <c r="G688" s="414" t="s">
        <v>829</v>
      </c>
      <c r="H688">
        <f t="shared" si="21"/>
        <v>230</v>
      </c>
      <c r="I688" s="414" t="s">
        <v>1078</v>
      </c>
      <c r="J688">
        <v>1</v>
      </c>
      <c r="K688" s="414" t="s">
        <v>1154</v>
      </c>
    </row>
    <row r="689" spans="1:11" ht="13.5">
      <c r="A689" s="523" t="s">
        <v>1152</v>
      </c>
      <c r="B689" s="414" t="s">
        <v>829</v>
      </c>
      <c r="C689">
        <f t="shared" si="20"/>
        <v>230</v>
      </c>
      <c r="D689" s="414" t="s">
        <v>563</v>
      </c>
      <c r="E689">
        <v>2</v>
      </c>
      <c r="F689" s="411" t="s">
        <v>1153</v>
      </c>
      <c r="G689" s="414" t="s">
        <v>829</v>
      </c>
      <c r="H689">
        <f t="shared" si="21"/>
        <v>230</v>
      </c>
      <c r="I689" s="414" t="s">
        <v>1078</v>
      </c>
      <c r="J689">
        <v>2</v>
      </c>
      <c r="K689" s="414" t="s">
        <v>1154</v>
      </c>
    </row>
    <row r="690" spans="1:11" ht="13.5">
      <c r="A690" s="523" t="s">
        <v>1152</v>
      </c>
      <c r="B690" s="414" t="s">
        <v>829</v>
      </c>
      <c r="C690">
        <f t="shared" si="20"/>
        <v>230</v>
      </c>
      <c r="D690" s="414" t="s">
        <v>563</v>
      </c>
      <c r="E690">
        <v>3</v>
      </c>
      <c r="F690" s="411" t="s">
        <v>1153</v>
      </c>
      <c r="G690" s="414" t="s">
        <v>829</v>
      </c>
      <c r="H690">
        <f t="shared" si="21"/>
        <v>230</v>
      </c>
      <c r="I690" s="414" t="s">
        <v>1078</v>
      </c>
      <c r="J690">
        <v>3</v>
      </c>
      <c r="K690" s="414" t="s">
        <v>1154</v>
      </c>
    </row>
    <row r="691" spans="1:11" ht="13.5">
      <c r="A691" s="523" t="s">
        <v>1152</v>
      </c>
      <c r="B691" s="414" t="s">
        <v>829</v>
      </c>
      <c r="C691">
        <f t="shared" si="20"/>
        <v>231</v>
      </c>
      <c r="D691" s="414" t="s">
        <v>563</v>
      </c>
      <c r="E691">
        <v>1</v>
      </c>
      <c r="F691" s="411" t="s">
        <v>1153</v>
      </c>
      <c r="G691" s="414" t="s">
        <v>829</v>
      </c>
      <c r="H691">
        <f t="shared" si="21"/>
        <v>231</v>
      </c>
      <c r="I691" s="414" t="s">
        <v>1078</v>
      </c>
      <c r="J691">
        <v>1</v>
      </c>
      <c r="K691" s="414" t="s">
        <v>1154</v>
      </c>
    </row>
    <row r="692" spans="1:11" ht="13.5">
      <c r="A692" s="523" t="s">
        <v>1152</v>
      </c>
      <c r="B692" s="414" t="s">
        <v>829</v>
      </c>
      <c r="C692">
        <f t="shared" si="20"/>
        <v>231</v>
      </c>
      <c r="D692" s="414" t="s">
        <v>563</v>
      </c>
      <c r="E692">
        <v>2</v>
      </c>
      <c r="F692" s="411" t="s">
        <v>1153</v>
      </c>
      <c r="G692" s="414" t="s">
        <v>829</v>
      </c>
      <c r="H692">
        <f t="shared" si="21"/>
        <v>231</v>
      </c>
      <c r="I692" s="414" t="s">
        <v>1078</v>
      </c>
      <c r="J692">
        <v>2</v>
      </c>
      <c r="K692" s="414" t="s">
        <v>1154</v>
      </c>
    </row>
    <row r="693" spans="1:11" ht="13.5">
      <c r="A693" s="523" t="s">
        <v>1152</v>
      </c>
      <c r="B693" s="414" t="s">
        <v>829</v>
      </c>
      <c r="C693">
        <f t="shared" si="20"/>
        <v>231</v>
      </c>
      <c r="D693" s="414" t="s">
        <v>563</v>
      </c>
      <c r="E693">
        <v>3</v>
      </c>
      <c r="F693" s="411" t="s">
        <v>1153</v>
      </c>
      <c r="G693" s="414" t="s">
        <v>829</v>
      </c>
      <c r="H693">
        <f t="shared" si="21"/>
        <v>231</v>
      </c>
      <c r="I693" s="414" t="s">
        <v>1078</v>
      </c>
      <c r="J693">
        <v>3</v>
      </c>
      <c r="K693" s="414" t="s">
        <v>1154</v>
      </c>
    </row>
    <row r="694" spans="1:11" ht="13.5">
      <c r="A694" s="523" t="s">
        <v>1152</v>
      </c>
      <c r="B694" s="414" t="s">
        <v>829</v>
      </c>
      <c r="C694">
        <f t="shared" si="20"/>
        <v>232</v>
      </c>
      <c r="D694" s="414" t="s">
        <v>563</v>
      </c>
      <c r="E694">
        <v>1</v>
      </c>
      <c r="F694" s="411" t="s">
        <v>1153</v>
      </c>
      <c r="G694" s="414" t="s">
        <v>829</v>
      </c>
      <c r="H694">
        <f t="shared" si="21"/>
        <v>232</v>
      </c>
      <c r="I694" s="414" t="s">
        <v>1078</v>
      </c>
      <c r="J694">
        <v>1</v>
      </c>
      <c r="K694" s="414" t="s">
        <v>1154</v>
      </c>
    </row>
    <row r="695" spans="1:11" ht="13.5">
      <c r="A695" s="523" t="s">
        <v>1152</v>
      </c>
      <c r="B695" s="414" t="s">
        <v>829</v>
      </c>
      <c r="C695">
        <f t="shared" si="20"/>
        <v>232</v>
      </c>
      <c r="D695" s="414" t="s">
        <v>563</v>
      </c>
      <c r="E695">
        <v>2</v>
      </c>
      <c r="F695" s="411" t="s">
        <v>1153</v>
      </c>
      <c r="G695" s="414" t="s">
        <v>829</v>
      </c>
      <c r="H695">
        <f t="shared" si="21"/>
        <v>232</v>
      </c>
      <c r="I695" s="414" t="s">
        <v>1078</v>
      </c>
      <c r="J695">
        <v>2</v>
      </c>
      <c r="K695" s="414" t="s">
        <v>1154</v>
      </c>
    </row>
    <row r="696" spans="1:11" ht="13.5">
      <c r="A696" s="523" t="s">
        <v>1152</v>
      </c>
      <c r="B696" s="414" t="s">
        <v>829</v>
      </c>
      <c r="C696">
        <f t="shared" si="20"/>
        <v>232</v>
      </c>
      <c r="D696" s="414" t="s">
        <v>563</v>
      </c>
      <c r="E696">
        <v>3</v>
      </c>
      <c r="F696" s="411" t="s">
        <v>1153</v>
      </c>
      <c r="G696" s="414" t="s">
        <v>829</v>
      </c>
      <c r="H696">
        <f t="shared" si="21"/>
        <v>232</v>
      </c>
      <c r="I696" s="414" t="s">
        <v>1078</v>
      </c>
      <c r="J696">
        <v>3</v>
      </c>
      <c r="K696" s="414" t="s">
        <v>1154</v>
      </c>
    </row>
    <row r="697" spans="1:11" ht="13.5">
      <c r="A697" s="523" t="s">
        <v>1152</v>
      </c>
      <c r="B697" s="414" t="s">
        <v>829</v>
      </c>
      <c r="C697">
        <f t="shared" si="20"/>
        <v>233</v>
      </c>
      <c r="D697" s="414" t="s">
        <v>563</v>
      </c>
      <c r="E697">
        <v>1</v>
      </c>
      <c r="F697" s="411" t="s">
        <v>1153</v>
      </c>
      <c r="G697" s="414" t="s">
        <v>829</v>
      </c>
      <c r="H697">
        <f t="shared" si="21"/>
        <v>233</v>
      </c>
      <c r="I697" s="414" t="s">
        <v>1078</v>
      </c>
      <c r="J697">
        <v>1</v>
      </c>
      <c r="K697" s="414" t="s">
        <v>1154</v>
      </c>
    </row>
    <row r="698" spans="1:11" ht="13.5">
      <c r="A698" s="523" t="s">
        <v>1152</v>
      </c>
      <c r="B698" s="414" t="s">
        <v>829</v>
      </c>
      <c r="C698">
        <f t="shared" si="20"/>
        <v>233</v>
      </c>
      <c r="D698" s="414" t="s">
        <v>563</v>
      </c>
      <c r="E698">
        <v>2</v>
      </c>
      <c r="F698" s="411" t="s">
        <v>1153</v>
      </c>
      <c r="G698" s="414" t="s">
        <v>829</v>
      </c>
      <c r="H698">
        <f t="shared" si="21"/>
        <v>233</v>
      </c>
      <c r="I698" s="414" t="s">
        <v>1078</v>
      </c>
      <c r="J698">
        <v>2</v>
      </c>
      <c r="K698" s="414" t="s">
        <v>1154</v>
      </c>
    </row>
    <row r="699" spans="1:11" ht="13.5">
      <c r="A699" s="523" t="s">
        <v>1152</v>
      </c>
      <c r="B699" s="414" t="s">
        <v>829</v>
      </c>
      <c r="C699">
        <f t="shared" si="20"/>
        <v>233</v>
      </c>
      <c r="D699" s="414" t="s">
        <v>563</v>
      </c>
      <c r="E699">
        <v>3</v>
      </c>
      <c r="F699" s="411" t="s">
        <v>1153</v>
      </c>
      <c r="G699" s="414" t="s">
        <v>829</v>
      </c>
      <c r="H699">
        <f t="shared" si="21"/>
        <v>233</v>
      </c>
      <c r="I699" s="414" t="s">
        <v>1078</v>
      </c>
      <c r="J699">
        <v>3</v>
      </c>
      <c r="K699" s="414" t="s">
        <v>1154</v>
      </c>
    </row>
    <row r="700" spans="1:11" ht="13.5">
      <c r="A700" s="523" t="s">
        <v>1152</v>
      </c>
      <c r="B700" s="414" t="s">
        <v>829</v>
      </c>
      <c r="C700">
        <f t="shared" si="20"/>
        <v>234</v>
      </c>
      <c r="D700" s="414" t="s">
        <v>563</v>
      </c>
      <c r="E700">
        <v>1</v>
      </c>
      <c r="F700" s="411" t="s">
        <v>1153</v>
      </c>
      <c r="G700" s="414" t="s">
        <v>829</v>
      </c>
      <c r="H700">
        <f t="shared" si="21"/>
        <v>234</v>
      </c>
      <c r="I700" s="414" t="s">
        <v>1078</v>
      </c>
      <c r="J700">
        <v>1</v>
      </c>
      <c r="K700" s="414" t="s">
        <v>1154</v>
      </c>
    </row>
    <row r="701" spans="1:11" ht="13.5">
      <c r="A701" s="523" t="s">
        <v>1152</v>
      </c>
      <c r="B701" s="414" t="s">
        <v>829</v>
      </c>
      <c r="C701">
        <f t="shared" si="20"/>
        <v>234</v>
      </c>
      <c r="D701" s="414" t="s">
        <v>563</v>
      </c>
      <c r="E701">
        <v>2</v>
      </c>
      <c r="F701" s="411" t="s">
        <v>1153</v>
      </c>
      <c r="G701" s="414" t="s">
        <v>829</v>
      </c>
      <c r="H701">
        <f t="shared" si="21"/>
        <v>234</v>
      </c>
      <c r="I701" s="414" t="s">
        <v>1078</v>
      </c>
      <c r="J701">
        <v>2</v>
      </c>
      <c r="K701" s="414" t="s">
        <v>1154</v>
      </c>
    </row>
    <row r="702" spans="1:11" ht="13.5">
      <c r="A702" s="523" t="s">
        <v>1152</v>
      </c>
      <c r="B702" s="414" t="s">
        <v>829</v>
      </c>
      <c r="C702">
        <f t="shared" si="20"/>
        <v>234</v>
      </c>
      <c r="D702" s="414" t="s">
        <v>563</v>
      </c>
      <c r="E702">
        <v>3</v>
      </c>
      <c r="F702" s="411" t="s">
        <v>1153</v>
      </c>
      <c r="G702" s="414" t="s">
        <v>829</v>
      </c>
      <c r="H702">
        <f t="shared" si="21"/>
        <v>234</v>
      </c>
      <c r="I702" s="414" t="s">
        <v>1078</v>
      </c>
      <c r="J702">
        <v>3</v>
      </c>
      <c r="K702" s="414" t="s">
        <v>1154</v>
      </c>
    </row>
    <row r="703" spans="1:11" ht="13.5">
      <c r="A703" s="523" t="s">
        <v>1152</v>
      </c>
      <c r="B703" s="414" t="s">
        <v>829</v>
      </c>
      <c r="C703">
        <f t="shared" si="20"/>
        <v>235</v>
      </c>
      <c r="D703" s="414" t="s">
        <v>563</v>
      </c>
      <c r="E703">
        <v>1</v>
      </c>
      <c r="F703" s="411" t="s">
        <v>1153</v>
      </c>
      <c r="G703" s="414" t="s">
        <v>829</v>
      </c>
      <c r="H703">
        <f t="shared" si="21"/>
        <v>235</v>
      </c>
      <c r="I703" s="414" t="s">
        <v>1078</v>
      </c>
      <c r="J703">
        <v>1</v>
      </c>
      <c r="K703" s="414" t="s">
        <v>1154</v>
      </c>
    </row>
    <row r="704" spans="1:11" ht="13.5">
      <c r="A704" s="523" t="s">
        <v>1152</v>
      </c>
      <c r="B704" s="414" t="s">
        <v>829</v>
      </c>
      <c r="C704">
        <f t="shared" si="20"/>
        <v>235</v>
      </c>
      <c r="D704" s="414" t="s">
        <v>563</v>
      </c>
      <c r="E704">
        <v>2</v>
      </c>
      <c r="F704" s="411" t="s">
        <v>1153</v>
      </c>
      <c r="G704" s="414" t="s">
        <v>829</v>
      </c>
      <c r="H704">
        <f t="shared" si="21"/>
        <v>235</v>
      </c>
      <c r="I704" s="414" t="s">
        <v>1078</v>
      </c>
      <c r="J704">
        <v>2</v>
      </c>
      <c r="K704" s="414" t="s">
        <v>1154</v>
      </c>
    </row>
    <row r="705" spans="1:11" ht="13.5">
      <c r="A705" s="523" t="s">
        <v>1152</v>
      </c>
      <c r="B705" s="414" t="s">
        <v>829</v>
      </c>
      <c r="C705">
        <f t="shared" si="20"/>
        <v>235</v>
      </c>
      <c r="D705" s="414" t="s">
        <v>563</v>
      </c>
      <c r="E705">
        <v>3</v>
      </c>
      <c r="F705" s="411" t="s">
        <v>1153</v>
      </c>
      <c r="G705" s="414" t="s">
        <v>829</v>
      </c>
      <c r="H705">
        <f t="shared" si="21"/>
        <v>235</v>
      </c>
      <c r="I705" s="414" t="s">
        <v>1078</v>
      </c>
      <c r="J705">
        <v>3</v>
      </c>
      <c r="K705" s="414" t="s">
        <v>1154</v>
      </c>
    </row>
    <row r="706" spans="1:11" ht="13.5">
      <c r="A706" s="523" t="s">
        <v>1152</v>
      </c>
      <c r="B706" s="414" t="s">
        <v>829</v>
      </c>
      <c r="C706">
        <f t="shared" si="20"/>
        <v>236</v>
      </c>
      <c r="D706" s="414" t="s">
        <v>563</v>
      </c>
      <c r="E706">
        <v>1</v>
      </c>
      <c r="F706" s="411" t="s">
        <v>1153</v>
      </c>
      <c r="G706" s="414" t="s">
        <v>829</v>
      </c>
      <c r="H706">
        <f t="shared" si="21"/>
        <v>236</v>
      </c>
      <c r="I706" s="414" t="s">
        <v>1078</v>
      </c>
      <c r="J706">
        <v>1</v>
      </c>
      <c r="K706" s="414" t="s">
        <v>1154</v>
      </c>
    </row>
    <row r="707" spans="1:11" ht="13.5">
      <c r="A707" s="523" t="s">
        <v>1152</v>
      </c>
      <c r="B707" s="414" t="s">
        <v>829</v>
      </c>
      <c r="C707">
        <f t="shared" si="20"/>
        <v>236</v>
      </c>
      <c r="D707" s="414" t="s">
        <v>563</v>
      </c>
      <c r="E707">
        <v>2</v>
      </c>
      <c r="F707" s="411" t="s">
        <v>1153</v>
      </c>
      <c r="G707" s="414" t="s">
        <v>829</v>
      </c>
      <c r="H707">
        <f t="shared" si="21"/>
        <v>236</v>
      </c>
      <c r="I707" s="414" t="s">
        <v>1078</v>
      </c>
      <c r="J707">
        <v>2</v>
      </c>
      <c r="K707" s="414" t="s">
        <v>1154</v>
      </c>
    </row>
    <row r="708" spans="1:11" ht="13.5">
      <c r="A708" s="523" t="s">
        <v>1152</v>
      </c>
      <c r="B708" s="414" t="s">
        <v>829</v>
      </c>
      <c r="C708">
        <f t="shared" si="20"/>
        <v>236</v>
      </c>
      <c r="D708" s="414" t="s">
        <v>563</v>
      </c>
      <c r="E708">
        <v>3</v>
      </c>
      <c r="F708" s="411" t="s">
        <v>1153</v>
      </c>
      <c r="G708" s="414" t="s">
        <v>829</v>
      </c>
      <c r="H708">
        <f t="shared" si="21"/>
        <v>236</v>
      </c>
      <c r="I708" s="414" t="s">
        <v>1078</v>
      </c>
      <c r="J708">
        <v>3</v>
      </c>
      <c r="K708" s="414" t="s">
        <v>1154</v>
      </c>
    </row>
    <row r="709" spans="1:11" ht="13.5">
      <c r="A709" s="523" t="s">
        <v>1152</v>
      </c>
      <c r="B709" s="414" t="s">
        <v>829</v>
      </c>
      <c r="C709">
        <f t="shared" ref="C709:C772" si="22">C706+1</f>
        <v>237</v>
      </c>
      <c r="D709" s="414" t="s">
        <v>563</v>
      </c>
      <c r="E709">
        <v>1</v>
      </c>
      <c r="F709" s="411" t="s">
        <v>1153</v>
      </c>
      <c r="G709" s="414" t="s">
        <v>829</v>
      </c>
      <c r="H709">
        <f t="shared" ref="H709:H772" si="23">H706+1</f>
        <v>237</v>
      </c>
      <c r="I709" s="414" t="s">
        <v>1078</v>
      </c>
      <c r="J709">
        <v>1</v>
      </c>
      <c r="K709" s="414" t="s">
        <v>1154</v>
      </c>
    </row>
    <row r="710" spans="1:11" ht="13.5">
      <c r="A710" s="523" t="s">
        <v>1152</v>
      </c>
      <c r="B710" s="414" t="s">
        <v>829</v>
      </c>
      <c r="C710">
        <f t="shared" si="22"/>
        <v>237</v>
      </c>
      <c r="D710" s="414" t="s">
        <v>563</v>
      </c>
      <c r="E710">
        <v>2</v>
      </c>
      <c r="F710" s="411" t="s">
        <v>1153</v>
      </c>
      <c r="G710" s="414" t="s">
        <v>829</v>
      </c>
      <c r="H710">
        <f t="shared" si="23"/>
        <v>237</v>
      </c>
      <c r="I710" s="414" t="s">
        <v>1078</v>
      </c>
      <c r="J710">
        <v>2</v>
      </c>
      <c r="K710" s="414" t="s">
        <v>1154</v>
      </c>
    </row>
    <row r="711" spans="1:11" ht="13.5">
      <c r="A711" s="523" t="s">
        <v>1152</v>
      </c>
      <c r="B711" s="414" t="s">
        <v>829</v>
      </c>
      <c r="C711">
        <f t="shared" si="22"/>
        <v>237</v>
      </c>
      <c r="D711" s="414" t="s">
        <v>563</v>
      </c>
      <c r="E711">
        <v>3</v>
      </c>
      <c r="F711" s="411" t="s">
        <v>1153</v>
      </c>
      <c r="G711" s="414" t="s">
        <v>829</v>
      </c>
      <c r="H711">
        <f t="shared" si="23"/>
        <v>237</v>
      </c>
      <c r="I711" s="414" t="s">
        <v>1078</v>
      </c>
      <c r="J711">
        <v>3</v>
      </c>
      <c r="K711" s="414" t="s">
        <v>1154</v>
      </c>
    </row>
    <row r="712" spans="1:11" ht="13.5">
      <c r="A712" s="523" t="s">
        <v>1152</v>
      </c>
      <c r="B712" s="414" t="s">
        <v>829</v>
      </c>
      <c r="C712">
        <f t="shared" si="22"/>
        <v>238</v>
      </c>
      <c r="D712" s="414" t="s">
        <v>563</v>
      </c>
      <c r="E712">
        <v>1</v>
      </c>
      <c r="F712" s="411" t="s">
        <v>1153</v>
      </c>
      <c r="G712" s="414" t="s">
        <v>829</v>
      </c>
      <c r="H712">
        <f t="shared" si="23"/>
        <v>238</v>
      </c>
      <c r="I712" s="414" t="s">
        <v>1078</v>
      </c>
      <c r="J712">
        <v>1</v>
      </c>
      <c r="K712" s="414" t="s">
        <v>1154</v>
      </c>
    </row>
    <row r="713" spans="1:11" ht="13.5">
      <c r="A713" s="523" t="s">
        <v>1152</v>
      </c>
      <c r="B713" s="414" t="s">
        <v>829</v>
      </c>
      <c r="C713">
        <f t="shared" si="22"/>
        <v>238</v>
      </c>
      <c r="D713" s="414" t="s">
        <v>563</v>
      </c>
      <c r="E713">
        <v>2</v>
      </c>
      <c r="F713" s="411" t="s">
        <v>1153</v>
      </c>
      <c r="G713" s="414" t="s">
        <v>829</v>
      </c>
      <c r="H713">
        <f t="shared" si="23"/>
        <v>238</v>
      </c>
      <c r="I713" s="414" t="s">
        <v>1078</v>
      </c>
      <c r="J713">
        <v>2</v>
      </c>
      <c r="K713" s="414" t="s">
        <v>1154</v>
      </c>
    </row>
    <row r="714" spans="1:11" ht="13.5">
      <c r="A714" s="523" t="s">
        <v>1152</v>
      </c>
      <c r="B714" s="414" t="s">
        <v>829</v>
      </c>
      <c r="C714">
        <f t="shared" si="22"/>
        <v>238</v>
      </c>
      <c r="D714" s="414" t="s">
        <v>563</v>
      </c>
      <c r="E714">
        <v>3</v>
      </c>
      <c r="F714" s="411" t="s">
        <v>1153</v>
      </c>
      <c r="G714" s="414" t="s">
        <v>829</v>
      </c>
      <c r="H714">
        <f t="shared" si="23"/>
        <v>238</v>
      </c>
      <c r="I714" s="414" t="s">
        <v>1078</v>
      </c>
      <c r="J714">
        <v>3</v>
      </c>
      <c r="K714" s="414" t="s">
        <v>1154</v>
      </c>
    </row>
    <row r="715" spans="1:11" ht="13.5">
      <c r="A715" s="523" t="s">
        <v>1152</v>
      </c>
      <c r="B715" s="414" t="s">
        <v>829</v>
      </c>
      <c r="C715">
        <f t="shared" si="22"/>
        <v>239</v>
      </c>
      <c r="D715" s="414" t="s">
        <v>563</v>
      </c>
      <c r="E715">
        <v>1</v>
      </c>
      <c r="F715" s="411" t="s">
        <v>1153</v>
      </c>
      <c r="G715" s="414" t="s">
        <v>829</v>
      </c>
      <c r="H715">
        <f t="shared" si="23"/>
        <v>239</v>
      </c>
      <c r="I715" s="414" t="s">
        <v>1078</v>
      </c>
      <c r="J715">
        <v>1</v>
      </c>
      <c r="K715" s="414" t="s">
        <v>1154</v>
      </c>
    </row>
    <row r="716" spans="1:11" ht="13.5">
      <c r="A716" s="523" t="s">
        <v>1152</v>
      </c>
      <c r="B716" s="414" t="s">
        <v>829</v>
      </c>
      <c r="C716">
        <f t="shared" si="22"/>
        <v>239</v>
      </c>
      <c r="D716" s="414" t="s">
        <v>563</v>
      </c>
      <c r="E716">
        <v>2</v>
      </c>
      <c r="F716" s="411" t="s">
        <v>1153</v>
      </c>
      <c r="G716" s="414" t="s">
        <v>829</v>
      </c>
      <c r="H716">
        <f t="shared" si="23"/>
        <v>239</v>
      </c>
      <c r="I716" s="414" t="s">
        <v>1078</v>
      </c>
      <c r="J716">
        <v>2</v>
      </c>
      <c r="K716" s="414" t="s">
        <v>1154</v>
      </c>
    </row>
    <row r="717" spans="1:11" ht="13.5">
      <c r="A717" s="523" t="s">
        <v>1152</v>
      </c>
      <c r="B717" s="414" t="s">
        <v>829</v>
      </c>
      <c r="C717">
        <f t="shared" si="22"/>
        <v>239</v>
      </c>
      <c r="D717" s="414" t="s">
        <v>563</v>
      </c>
      <c r="E717">
        <v>3</v>
      </c>
      <c r="F717" s="411" t="s">
        <v>1153</v>
      </c>
      <c r="G717" s="414" t="s">
        <v>829</v>
      </c>
      <c r="H717">
        <f t="shared" si="23"/>
        <v>239</v>
      </c>
      <c r="I717" s="414" t="s">
        <v>1078</v>
      </c>
      <c r="J717">
        <v>3</v>
      </c>
      <c r="K717" s="414" t="s">
        <v>1154</v>
      </c>
    </row>
    <row r="718" spans="1:11" ht="13.5">
      <c r="A718" s="523" t="s">
        <v>1152</v>
      </c>
      <c r="B718" s="414" t="s">
        <v>829</v>
      </c>
      <c r="C718">
        <f t="shared" si="22"/>
        <v>240</v>
      </c>
      <c r="D718" s="414" t="s">
        <v>563</v>
      </c>
      <c r="E718">
        <v>1</v>
      </c>
      <c r="F718" s="411" t="s">
        <v>1153</v>
      </c>
      <c r="G718" s="414" t="s">
        <v>829</v>
      </c>
      <c r="H718">
        <f t="shared" si="23"/>
        <v>240</v>
      </c>
      <c r="I718" s="414" t="s">
        <v>1078</v>
      </c>
      <c r="J718">
        <v>1</v>
      </c>
      <c r="K718" s="414" t="s">
        <v>1154</v>
      </c>
    </row>
    <row r="719" spans="1:11" ht="13.5">
      <c r="A719" s="523" t="s">
        <v>1152</v>
      </c>
      <c r="B719" s="414" t="s">
        <v>829</v>
      </c>
      <c r="C719">
        <f t="shared" si="22"/>
        <v>240</v>
      </c>
      <c r="D719" s="414" t="s">
        <v>563</v>
      </c>
      <c r="E719">
        <v>2</v>
      </c>
      <c r="F719" s="411" t="s">
        <v>1153</v>
      </c>
      <c r="G719" s="414" t="s">
        <v>829</v>
      </c>
      <c r="H719">
        <f t="shared" si="23"/>
        <v>240</v>
      </c>
      <c r="I719" s="414" t="s">
        <v>1078</v>
      </c>
      <c r="J719">
        <v>2</v>
      </c>
      <c r="K719" s="414" t="s">
        <v>1154</v>
      </c>
    </row>
    <row r="720" spans="1:11" ht="13.5">
      <c r="A720" s="523" t="s">
        <v>1152</v>
      </c>
      <c r="B720" s="414" t="s">
        <v>829</v>
      </c>
      <c r="C720">
        <f t="shared" si="22"/>
        <v>240</v>
      </c>
      <c r="D720" s="414" t="s">
        <v>563</v>
      </c>
      <c r="E720">
        <v>3</v>
      </c>
      <c r="F720" s="411" t="s">
        <v>1153</v>
      </c>
      <c r="G720" s="414" t="s">
        <v>829</v>
      </c>
      <c r="H720">
        <f t="shared" si="23"/>
        <v>240</v>
      </c>
      <c r="I720" s="414" t="s">
        <v>1078</v>
      </c>
      <c r="J720">
        <v>3</v>
      </c>
      <c r="K720" s="414" t="s">
        <v>1154</v>
      </c>
    </row>
    <row r="721" spans="1:11" ht="13.5">
      <c r="A721" s="523" t="s">
        <v>1152</v>
      </c>
      <c r="B721" s="414" t="s">
        <v>829</v>
      </c>
      <c r="C721">
        <f t="shared" si="22"/>
        <v>241</v>
      </c>
      <c r="D721" s="414" t="s">
        <v>563</v>
      </c>
      <c r="E721">
        <v>1</v>
      </c>
      <c r="F721" s="411" t="s">
        <v>1153</v>
      </c>
      <c r="G721" s="414" t="s">
        <v>829</v>
      </c>
      <c r="H721">
        <f t="shared" si="23"/>
        <v>241</v>
      </c>
      <c r="I721" s="414" t="s">
        <v>1078</v>
      </c>
      <c r="J721">
        <v>1</v>
      </c>
      <c r="K721" s="414" t="s">
        <v>1154</v>
      </c>
    </row>
    <row r="722" spans="1:11" ht="13.5">
      <c r="A722" s="523" t="s">
        <v>1152</v>
      </c>
      <c r="B722" s="414" t="s">
        <v>829</v>
      </c>
      <c r="C722">
        <f t="shared" si="22"/>
        <v>241</v>
      </c>
      <c r="D722" s="414" t="s">
        <v>563</v>
      </c>
      <c r="E722">
        <v>2</v>
      </c>
      <c r="F722" s="411" t="s">
        <v>1153</v>
      </c>
      <c r="G722" s="414" t="s">
        <v>829</v>
      </c>
      <c r="H722">
        <f t="shared" si="23"/>
        <v>241</v>
      </c>
      <c r="I722" s="414" t="s">
        <v>1078</v>
      </c>
      <c r="J722">
        <v>2</v>
      </c>
      <c r="K722" s="414" t="s">
        <v>1154</v>
      </c>
    </row>
    <row r="723" spans="1:11" ht="13.5">
      <c r="A723" s="523" t="s">
        <v>1152</v>
      </c>
      <c r="B723" s="414" t="s">
        <v>829</v>
      </c>
      <c r="C723">
        <f t="shared" si="22"/>
        <v>241</v>
      </c>
      <c r="D723" s="414" t="s">
        <v>563</v>
      </c>
      <c r="E723">
        <v>3</v>
      </c>
      <c r="F723" s="411" t="s">
        <v>1153</v>
      </c>
      <c r="G723" s="414" t="s">
        <v>829</v>
      </c>
      <c r="H723">
        <f t="shared" si="23"/>
        <v>241</v>
      </c>
      <c r="I723" s="414" t="s">
        <v>1078</v>
      </c>
      <c r="J723">
        <v>3</v>
      </c>
      <c r="K723" s="414" t="s">
        <v>1154</v>
      </c>
    </row>
    <row r="724" spans="1:11" ht="13.5">
      <c r="A724" s="523" t="s">
        <v>1152</v>
      </c>
      <c r="B724" s="414" t="s">
        <v>829</v>
      </c>
      <c r="C724">
        <f t="shared" si="22"/>
        <v>242</v>
      </c>
      <c r="D724" s="414" t="s">
        <v>563</v>
      </c>
      <c r="E724">
        <v>1</v>
      </c>
      <c r="F724" s="411" t="s">
        <v>1153</v>
      </c>
      <c r="G724" s="414" t="s">
        <v>829</v>
      </c>
      <c r="H724">
        <f t="shared" si="23"/>
        <v>242</v>
      </c>
      <c r="I724" s="414" t="s">
        <v>1078</v>
      </c>
      <c r="J724">
        <v>1</v>
      </c>
      <c r="K724" s="414" t="s">
        <v>1154</v>
      </c>
    </row>
    <row r="725" spans="1:11" ht="13.5">
      <c r="A725" s="523" t="s">
        <v>1152</v>
      </c>
      <c r="B725" s="414" t="s">
        <v>829</v>
      </c>
      <c r="C725">
        <f t="shared" si="22"/>
        <v>242</v>
      </c>
      <c r="D725" s="414" t="s">
        <v>563</v>
      </c>
      <c r="E725">
        <v>2</v>
      </c>
      <c r="F725" s="411" t="s">
        <v>1153</v>
      </c>
      <c r="G725" s="414" t="s">
        <v>829</v>
      </c>
      <c r="H725">
        <f t="shared" si="23"/>
        <v>242</v>
      </c>
      <c r="I725" s="414" t="s">
        <v>1078</v>
      </c>
      <c r="J725">
        <v>2</v>
      </c>
      <c r="K725" s="414" t="s">
        <v>1154</v>
      </c>
    </row>
    <row r="726" spans="1:11" ht="13.5">
      <c r="A726" s="523" t="s">
        <v>1152</v>
      </c>
      <c r="B726" s="414" t="s">
        <v>829</v>
      </c>
      <c r="C726">
        <f t="shared" si="22"/>
        <v>242</v>
      </c>
      <c r="D726" s="414" t="s">
        <v>563</v>
      </c>
      <c r="E726">
        <v>3</v>
      </c>
      <c r="F726" s="411" t="s">
        <v>1153</v>
      </c>
      <c r="G726" s="414" t="s">
        <v>829</v>
      </c>
      <c r="H726">
        <f t="shared" si="23"/>
        <v>242</v>
      </c>
      <c r="I726" s="414" t="s">
        <v>1078</v>
      </c>
      <c r="J726">
        <v>3</v>
      </c>
      <c r="K726" s="414" t="s">
        <v>1154</v>
      </c>
    </row>
    <row r="727" spans="1:11" ht="13.5">
      <c r="A727" s="523" t="s">
        <v>1152</v>
      </c>
      <c r="B727" s="414" t="s">
        <v>829</v>
      </c>
      <c r="C727">
        <f t="shared" si="22"/>
        <v>243</v>
      </c>
      <c r="D727" s="414" t="s">
        <v>563</v>
      </c>
      <c r="E727">
        <v>1</v>
      </c>
      <c r="F727" s="411" t="s">
        <v>1153</v>
      </c>
      <c r="G727" s="414" t="s">
        <v>829</v>
      </c>
      <c r="H727">
        <f t="shared" si="23"/>
        <v>243</v>
      </c>
      <c r="I727" s="414" t="s">
        <v>1078</v>
      </c>
      <c r="J727">
        <v>1</v>
      </c>
      <c r="K727" s="414" t="s">
        <v>1154</v>
      </c>
    </row>
    <row r="728" spans="1:11" ht="13.5">
      <c r="A728" s="523" t="s">
        <v>1152</v>
      </c>
      <c r="B728" s="414" t="s">
        <v>829</v>
      </c>
      <c r="C728">
        <f t="shared" si="22"/>
        <v>243</v>
      </c>
      <c r="D728" s="414" t="s">
        <v>563</v>
      </c>
      <c r="E728">
        <v>2</v>
      </c>
      <c r="F728" s="411" t="s">
        <v>1153</v>
      </c>
      <c r="G728" s="414" t="s">
        <v>829</v>
      </c>
      <c r="H728">
        <f t="shared" si="23"/>
        <v>243</v>
      </c>
      <c r="I728" s="414" t="s">
        <v>1078</v>
      </c>
      <c r="J728">
        <v>2</v>
      </c>
      <c r="K728" s="414" t="s">
        <v>1154</v>
      </c>
    </row>
    <row r="729" spans="1:11" ht="13.5">
      <c r="A729" s="523" t="s">
        <v>1152</v>
      </c>
      <c r="B729" s="414" t="s">
        <v>829</v>
      </c>
      <c r="C729">
        <f t="shared" si="22"/>
        <v>243</v>
      </c>
      <c r="D729" s="414" t="s">
        <v>563</v>
      </c>
      <c r="E729">
        <v>3</v>
      </c>
      <c r="F729" s="411" t="s">
        <v>1153</v>
      </c>
      <c r="G729" s="414" t="s">
        <v>829</v>
      </c>
      <c r="H729">
        <f t="shared" si="23"/>
        <v>243</v>
      </c>
      <c r="I729" s="414" t="s">
        <v>1078</v>
      </c>
      <c r="J729">
        <v>3</v>
      </c>
      <c r="K729" s="414" t="s">
        <v>1154</v>
      </c>
    </row>
    <row r="730" spans="1:11" ht="13.5">
      <c r="A730" s="523" t="s">
        <v>1152</v>
      </c>
      <c r="B730" s="414" t="s">
        <v>829</v>
      </c>
      <c r="C730">
        <f t="shared" si="22"/>
        <v>244</v>
      </c>
      <c r="D730" s="414" t="s">
        <v>563</v>
      </c>
      <c r="E730">
        <v>1</v>
      </c>
      <c r="F730" s="411" t="s">
        <v>1153</v>
      </c>
      <c r="G730" s="414" t="s">
        <v>829</v>
      </c>
      <c r="H730">
        <f t="shared" si="23"/>
        <v>244</v>
      </c>
      <c r="I730" s="414" t="s">
        <v>1078</v>
      </c>
      <c r="J730">
        <v>1</v>
      </c>
      <c r="K730" s="414" t="s">
        <v>1154</v>
      </c>
    </row>
    <row r="731" spans="1:11" ht="13.5">
      <c r="A731" s="523" t="s">
        <v>1152</v>
      </c>
      <c r="B731" s="414" t="s">
        <v>829</v>
      </c>
      <c r="C731">
        <f t="shared" si="22"/>
        <v>244</v>
      </c>
      <c r="D731" s="414" t="s">
        <v>563</v>
      </c>
      <c r="E731">
        <v>2</v>
      </c>
      <c r="F731" s="411" t="s">
        <v>1153</v>
      </c>
      <c r="G731" s="414" t="s">
        <v>829</v>
      </c>
      <c r="H731">
        <f t="shared" si="23"/>
        <v>244</v>
      </c>
      <c r="I731" s="414" t="s">
        <v>1078</v>
      </c>
      <c r="J731">
        <v>2</v>
      </c>
      <c r="K731" s="414" t="s">
        <v>1154</v>
      </c>
    </row>
    <row r="732" spans="1:11" ht="13.5">
      <c r="A732" s="523" t="s">
        <v>1152</v>
      </c>
      <c r="B732" s="414" t="s">
        <v>829</v>
      </c>
      <c r="C732">
        <f t="shared" si="22"/>
        <v>244</v>
      </c>
      <c r="D732" s="414" t="s">
        <v>563</v>
      </c>
      <c r="E732">
        <v>3</v>
      </c>
      <c r="F732" s="411" t="s">
        <v>1153</v>
      </c>
      <c r="G732" s="414" t="s">
        <v>829</v>
      </c>
      <c r="H732">
        <f t="shared" si="23"/>
        <v>244</v>
      </c>
      <c r="I732" s="414" t="s">
        <v>1078</v>
      </c>
      <c r="J732">
        <v>3</v>
      </c>
      <c r="K732" s="414" t="s">
        <v>1154</v>
      </c>
    </row>
    <row r="733" spans="1:11" ht="13.5">
      <c r="A733" s="523" t="s">
        <v>1152</v>
      </c>
      <c r="B733" s="414" t="s">
        <v>829</v>
      </c>
      <c r="C733">
        <f t="shared" si="22"/>
        <v>245</v>
      </c>
      <c r="D733" s="414" t="s">
        <v>563</v>
      </c>
      <c r="E733">
        <v>1</v>
      </c>
      <c r="F733" s="411" t="s">
        <v>1153</v>
      </c>
      <c r="G733" s="414" t="s">
        <v>829</v>
      </c>
      <c r="H733">
        <f t="shared" si="23"/>
        <v>245</v>
      </c>
      <c r="I733" s="414" t="s">
        <v>1078</v>
      </c>
      <c r="J733">
        <v>1</v>
      </c>
      <c r="K733" s="414" t="s">
        <v>1154</v>
      </c>
    </row>
    <row r="734" spans="1:11" ht="13.5">
      <c r="A734" s="523" t="s">
        <v>1152</v>
      </c>
      <c r="B734" s="414" t="s">
        <v>829</v>
      </c>
      <c r="C734">
        <f t="shared" si="22"/>
        <v>245</v>
      </c>
      <c r="D734" s="414" t="s">
        <v>563</v>
      </c>
      <c r="E734">
        <v>2</v>
      </c>
      <c r="F734" s="411" t="s">
        <v>1153</v>
      </c>
      <c r="G734" s="414" t="s">
        <v>829</v>
      </c>
      <c r="H734">
        <f t="shared" si="23"/>
        <v>245</v>
      </c>
      <c r="I734" s="414" t="s">
        <v>1078</v>
      </c>
      <c r="J734">
        <v>2</v>
      </c>
      <c r="K734" s="414" t="s">
        <v>1154</v>
      </c>
    </row>
    <row r="735" spans="1:11" ht="13.5">
      <c r="A735" s="523" t="s">
        <v>1152</v>
      </c>
      <c r="B735" s="414" t="s">
        <v>829</v>
      </c>
      <c r="C735">
        <f t="shared" si="22"/>
        <v>245</v>
      </c>
      <c r="D735" s="414" t="s">
        <v>563</v>
      </c>
      <c r="E735">
        <v>3</v>
      </c>
      <c r="F735" s="411" t="s">
        <v>1153</v>
      </c>
      <c r="G735" s="414" t="s">
        <v>829</v>
      </c>
      <c r="H735">
        <f t="shared" si="23"/>
        <v>245</v>
      </c>
      <c r="I735" s="414" t="s">
        <v>1078</v>
      </c>
      <c r="J735">
        <v>3</v>
      </c>
      <c r="K735" s="414" t="s">
        <v>1154</v>
      </c>
    </row>
    <row r="736" spans="1:11" ht="13.5">
      <c r="A736" s="523" t="s">
        <v>1152</v>
      </c>
      <c r="B736" s="414" t="s">
        <v>829</v>
      </c>
      <c r="C736">
        <f t="shared" si="22"/>
        <v>246</v>
      </c>
      <c r="D736" s="414" t="s">
        <v>563</v>
      </c>
      <c r="E736">
        <v>1</v>
      </c>
      <c r="F736" s="411" t="s">
        <v>1153</v>
      </c>
      <c r="G736" s="414" t="s">
        <v>829</v>
      </c>
      <c r="H736">
        <f t="shared" si="23"/>
        <v>246</v>
      </c>
      <c r="I736" s="414" t="s">
        <v>1078</v>
      </c>
      <c r="J736">
        <v>1</v>
      </c>
      <c r="K736" s="414" t="s">
        <v>1154</v>
      </c>
    </row>
    <row r="737" spans="1:11" ht="13.5">
      <c r="A737" s="523" t="s">
        <v>1152</v>
      </c>
      <c r="B737" s="414" t="s">
        <v>829</v>
      </c>
      <c r="C737">
        <f t="shared" si="22"/>
        <v>246</v>
      </c>
      <c r="D737" s="414" t="s">
        <v>563</v>
      </c>
      <c r="E737">
        <v>2</v>
      </c>
      <c r="F737" s="411" t="s">
        <v>1153</v>
      </c>
      <c r="G737" s="414" t="s">
        <v>829</v>
      </c>
      <c r="H737">
        <f t="shared" si="23"/>
        <v>246</v>
      </c>
      <c r="I737" s="414" t="s">
        <v>1078</v>
      </c>
      <c r="J737">
        <v>2</v>
      </c>
      <c r="K737" s="414" t="s">
        <v>1154</v>
      </c>
    </row>
    <row r="738" spans="1:11" ht="13.5">
      <c r="A738" s="523" t="s">
        <v>1152</v>
      </c>
      <c r="B738" s="414" t="s">
        <v>829</v>
      </c>
      <c r="C738">
        <f t="shared" si="22"/>
        <v>246</v>
      </c>
      <c r="D738" s="414" t="s">
        <v>563</v>
      </c>
      <c r="E738">
        <v>3</v>
      </c>
      <c r="F738" s="411" t="s">
        <v>1153</v>
      </c>
      <c r="G738" s="414" t="s">
        <v>829</v>
      </c>
      <c r="H738">
        <f t="shared" si="23"/>
        <v>246</v>
      </c>
      <c r="I738" s="414" t="s">
        <v>1078</v>
      </c>
      <c r="J738">
        <v>3</v>
      </c>
      <c r="K738" s="414" t="s">
        <v>1154</v>
      </c>
    </row>
    <row r="739" spans="1:11" ht="13.5">
      <c r="A739" s="523" t="s">
        <v>1152</v>
      </c>
      <c r="B739" s="414" t="s">
        <v>829</v>
      </c>
      <c r="C739">
        <f t="shared" si="22"/>
        <v>247</v>
      </c>
      <c r="D739" s="414" t="s">
        <v>563</v>
      </c>
      <c r="E739">
        <v>1</v>
      </c>
      <c r="F739" s="411" t="s">
        <v>1153</v>
      </c>
      <c r="G739" s="414" t="s">
        <v>829</v>
      </c>
      <c r="H739">
        <f t="shared" si="23"/>
        <v>247</v>
      </c>
      <c r="I739" s="414" t="s">
        <v>1078</v>
      </c>
      <c r="J739">
        <v>1</v>
      </c>
      <c r="K739" s="414" t="s">
        <v>1154</v>
      </c>
    </row>
    <row r="740" spans="1:11" ht="13.5">
      <c r="A740" s="523" t="s">
        <v>1152</v>
      </c>
      <c r="B740" s="414" t="s">
        <v>829</v>
      </c>
      <c r="C740">
        <f t="shared" si="22"/>
        <v>247</v>
      </c>
      <c r="D740" s="414" t="s">
        <v>563</v>
      </c>
      <c r="E740">
        <v>2</v>
      </c>
      <c r="F740" s="411" t="s">
        <v>1153</v>
      </c>
      <c r="G740" s="414" t="s">
        <v>829</v>
      </c>
      <c r="H740">
        <f t="shared" si="23"/>
        <v>247</v>
      </c>
      <c r="I740" s="414" t="s">
        <v>1078</v>
      </c>
      <c r="J740">
        <v>2</v>
      </c>
      <c r="K740" s="414" t="s">
        <v>1154</v>
      </c>
    </row>
    <row r="741" spans="1:11" ht="13.5">
      <c r="A741" s="523" t="s">
        <v>1152</v>
      </c>
      <c r="B741" s="414" t="s">
        <v>829</v>
      </c>
      <c r="C741">
        <f t="shared" si="22"/>
        <v>247</v>
      </c>
      <c r="D741" s="414" t="s">
        <v>563</v>
      </c>
      <c r="E741">
        <v>3</v>
      </c>
      <c r="F741" s="411" t="s">
        <v>1153</v>
      </c>
      <c r="G741" s="414" t="s">
        <v>829</v>
      </c>
      <c r="H741">
        <f t="shared" si="23"/>
        <v>247</v>
      </c>
      <c r="I741" s="414" t="s">
        <v>1078</v>
      </c>
      <c r="J741">
        <v>3</v>
      </c>
      <c r="K741" s="414" t="s">
        <v>1154</v>
      </c>
    </row>
    <row r="742" spans="1:11" ht="13.5">
      <c r="A742" s="523" t="s">
        <v>1152</v>
      </c>
      <c r="B742" s="414" t="s">
        <v>829</v>
      </c>
      <c r="C742">
        <f t="shared" si="22"/>
        <v>248</v>
      </c>
      <c r="D742" s="414" t="s">
        <v>563</v>
      </c>
      <c r="E742">
        <v>1</v>
      </c>
      <c r="F742" s="411" t="s">
        <v>1153</v>
      </c>
      <c r="G742" s="414" t="s">
        <v>829</v>
      </c>
      <c r="H742">
        <f t="shared" si="23"/>
        <v>248</v>
      </c>
      <c r="I742" s="414" t="s">
        <v>1078</v>
      </c>
      <c r="J742">
        <v>1</v>
      </c>
      <c r="K742" s="414" t="s">
        <v>1154</v>
      </c>
    </row>
    <row r="743" spans="1:11" ht="13.5">
      <c r="A743" s="523" t="s">
        <v>1152</v>
      </c>
      <c r="B743" s="414" t="s">
        <v>829</v>
      </c>
      <c r="C743">
        <f t="shared" si="22"/>
        <v>248</v>
      </c>
      <c r="D743" s="414" t="s">
        <v>563</v>
      </c>
      <c r="E743">
        <v>2</v>
      </c>
      <c r="F743" s="411" t="s">
        <v>1153</v>
      </c>
      <c r="G743" s="414" t="s">
        <v>829</v>
      </c>
      <c r="H743">
        <f t="shared" si="23"/>
        <v>248</v>
      </c>
      <c r="I743" s="414" t="s">
        <v>1078</v>
      </c>
      <c r="J743">
        <v>2</v>
      </c>
      <c r="K743" s="414" t="s">
        <v>1154</v>
      </c>
    </row>
    <row r="744" spans="1:11" ht="13.5">
      <c r="A744" s="523" t="s">
        <v>1152</v>
      </c>
      <c r="B744" s="414" t="s">
        <v>829</v>
      </c>
      <c r="C744">
        <f t="shared" si="22"/>
        <v>248</v>
      </c>
      <c r="D744" s="414" t="s">
        <v>563</v>
      </c>
      <c r="E744">
        <v>3</v>
      </c>
      <c r="F744" s="411" t="s">
        <v>1153</v>
      </c>
      <c r="G744" s="414" t="s">
        <v>829</v>
      </c>
      <c r="H744">
        <f t="shared" si="23"/>
        <v>248</v>
      </c>
      <c r="I744" s="414" t="s">
        <v>1078</v>
      </c>
      <c r="J744">
        <v>3</v>
      </c>
      <c r="K744" s="414" t="s">
        <v>1154</v>
      </c>
    </row>
    <row r="745" spans="1:11" ht="13.5">
      <c r="A745" s="523" t="s">
        <v>1152</v>
      </c>
      <c r="B745" s="414" t="s">
        <v>829</v>
      </c>
      <c r="C745">
        <f t="shared" si="22"/>
        <v>249</v>
      </c>
      <c r="D745" s="414" t="s">
        <v>563</v>
      </c>
      <c r="E745">
        <v>1</v>
      </c>
      <c r="F745" s="411" t="s">
        <v>1153</v>
      </c>
      <c r="G745" s="414" t="s">
        <v>829</v>
      </c>
      <c r="H745">
        <f t="shared" si="23"/>
        <v>249</v>
      </c>
      <c r="I745" s="414" t="s">
        <v>1078</v>
      </c>
      <c r="J745">
        <v>1</v>
      </c>
      <c r="K745" s="414" t="s">
        <v>1154</v>
      </c>
    </row>
    <row r="746" spans="1:11" ht="13.5">
      <c r="A746" s="523" t="s">
        <v>1152</v>
      </c>
      <c r="B746" s="414" t="s">
        <v>829</v>
      </c>
      <c r="C746">
        <f t="shared" si="22"/>
        <v>249</v>
      </c>
      <c r="D746" s="414" t="s">
        <v>563</v>
      </c>
      <c r="E746">
        <v>2</v>
      </c>
      <c r="F746" s="411" t="s">
        <v>1153</v>
      </c>
      <c r="G746" s="414" t="s">
        <v>829</v>
      </c>
      <c r="H746">
        <f t="shared" si="23"/>
        <v>249</v>
      </c>
      <c r="I746" s="414" t="s">
        <v>1078</v>
      </c>
      <c r="J746">
        <v>2</v>
      </c>
      <c r="K746" s="414" t="s">
        <v>1154</v>
      </c>
    </row>
    <row r="747" spans="1:11" ht="13.5">
      <c r="A747" s="523" t="s">
        <v>1152</v>
      </c>
      <c r="B747" s="414" t="s">
        <v>829</v>
      </c>
      <c r="C747">
        <f t="shared" si="22"/>
        <v>249</v>
      </c>
      <c r="D747" s="414" t="s">
        <v>563</v>
      </c>
      <c r="E747">
        <v>3</v>
      </c>
      <c r="F747" s="411" t="s">
        <v>1153</v>
      </c>
      <c r="G747" s="414" t="s">
        <v>829</v>
      </c>
      <c r="H747">
        <f t="shared" si="23"/>
        <v>249</v>
      </c>
      <c r="I747" s="414" t="s">
        <v>1078</v>
      </c>
      <c r="J747">
        <v>3</v>
      </c>
      <c r="K747" s="414" t="s">
        <v>1154</v>
      </c>
    </row>
    <row r="748" spans="1:11" ht="13.5">
      <c r="A748" s="523" t="s">
        <v>1152</v>
      </c>
      <c r="B748" s="414" t="s">
        <v>829</v>
      </c>
      <c r="C748">
        <f t="shared" si="22"/>
        <v>250</v>
      </c>
      <c r="D748" s="414" t="s">
        <v>563</v>
      </c>
      <c r="E748">
        <v>1</v>
      </c>
      <c r="F748" s="411" t="s">
        <v>1153</v>
      </c>
      <c r="G748" s="414" t="s">
        <v>829</v>
      </c>
      <c r="H748">
        <f t="shared" si="23"/>
        <v>250</v>
      </c>
      <c r="I748" s="414" t="s">
        <v>1078</v>
      </c>
      <c r="J748">
        <v>1</v>
      </c>
      <c r="K748" s="414" t="s">
        <v>1154</v>
      </c>
    </row>
    <row r="749" spans="1:11" ht="13.5">
      <c r="A749" s="523" t="s">
        <v>1152</v>
      </c>
      <c r="B749" s="414" t="s">
        <v>829</v>
      </c>
      <c r="C749">
        <f t="shared" si="22"/>
        <v>250</v>
      </c>
      <c r="D749" s="414" t="s">
        <v>563</v>
      </c>
      <c r="E749">
        <v>2</v>
      </c>
      <c r="F749" s="411" t="s">
        <v>1153</v>
      </c>
      <c r="G749" s="414" t="s">
        <v>829</v>
      </c>
      <c r="H749">
        <f t="shared" si="23"/>
        <v>250</v>
      </c>
      <c r="I749" s="414" t="s">
        <v>1078</v>
      </c>
      <c r="J749">
        <v>2</v>
      </c>
      <c r="K749" s="414" t="s">
        <v>1154</v>
      </c>
    </row>
    <row r="750" spans="1:11" ht="13.5">
      <c r="A750" s="523" t="s">
        <v>1152</v>
      </c>
      <c r="B750" s="414" t="s">
        <v>829</v>
      </c>
      <c r="C750">
        <f t="shared" si="22"/>
        <v>250</v>
      </c>
      <c r="D750" s="414" t="s">
        <v>563</v>
      </c>
      <c r="E750">
        <v>3</v>
      </c>
      <c r="F750" s="411" t="s">
        <v>1153</v>
      </c>
      <c r="G750" s="414" t="s">
        <v>829</v>
      </c>
      <c r="H750">
        <f t="shared" si="23"/>
        <v>250</v>
      </c>
      <c r="I750" s="414" t="s">
        <v>1078</v>
      </c>
      <c r="J750">
        <v>3</v>
      </c>
      <c r="K750" s="414" t="s">
        <v>1154</v>
      </c>
    </row>
    <row r="751" spans="1:11" ht="13.5">
      <c r="A751" s="523" t="s">
        <v>1152</v>
      </c>
      <c r="B751" s="414" t="s">
        <v>829</v>
      </c>
      <c r="C751">
        <f t="shared" si="22"/>
        <v>251</v>
      </c>
      <c r="D751" s="414" t="s">
        <v>563</v>
      </c>
      <c r="E751">
        <v>1</v>
      </c>
      <c r="F751" s="411" t="s">
        <v>1153</v>
      </c>
      <c r="G751" s="414" t="s">
        <v>829</v>
      </c>
      <c r="H751">
        <f t="shared" si="23"/>
        <v>251</v>
      </c>
      <c r="I751" s="414" t="s">
        <v>1078</v>
      </c>
      <c r="J751">
        <v>1</v>
      </c>
      <c r="K751" s="414" t="s">
        <v>1154</v>
      </c>
    </row>
    <row r="752" spans="1:11" ht="13.5">
      <c r="A752" s="523" t="s">
        <v>1152</v>
      </c>
      <c r="B752" s="414" t="s">
        <v>829</v>
      </c>
      <c r="C752">
        <f t="shared" si="22"/>
        <v>251</v>
      </c>
      <c r="D752" s="414" t="s">
        <v>563</v>
      </c>
      <c r="E752">
        <v>2</v>
      </c>
      <c r="F752" s="411" t="s">
        <v>1153</v>
      </c>
      <c r="G752" s="414" t="s">
        <v>829</v>
      </c>
      <c r="H752">
        <f t="shared" si="23"/>
        <v>251</v>
      </c>
      <c r="I752" s="414" t="s">
        <v>1078</v>
      </c>
      <c r="J752">
        <v>2</v>
      </c>
      <c r="K752" s="414" t="s">
        <v>1154</v>
      </c>
    </row>
    <row r="753" spans="1:11" ht="13.5">
      <c r="A753" s="523" t="s">
        <v>1152</v>
      </c>
      <c r="B753" s="414" t="s">
        <v>829</v>
      </c>
      <c r="C753">
        <f t="shared" si="22"/>
        <v>251</v>
      </c>
      <c r="D753" s="414" t="s">
        <v>563</v>
      </c>
      <c r="E753">
        <v>3</v>
      </c>
      <c r="F753" s="411" t="s">
        <v>1153</v>
      </c>
      <c r="G753" s="414" t="s">
        <v>829</v>
      </c>
      <c r="H753">
        <f t="shared" si="23"/>
        <v>251</v>
      </c>
      <c r="I753" s="414" t="s">
        <v>1078</v>
      </c>
      <c r="J753">
        <v>3</v>
      </c>
      <c r="K753" s="414" t="s">
        <v>1154</v>
      </c>
    </row>
    <row r="754" spans="1:11" ht="13.5">
      <c r="A754" s="523" t="s">
        <v>1152</v>
      </c>
      <c r="B754" s="414" t="s">
        <v>829</v>
      </c>
      <c r="C754">
        <f t="shared" si="22"/>
        <v>252</v>
      </c>
      <c r="D754" s="414" t="s">
        <v>563</v>
      </c>
      <c r="E754">
        <v>1</v>
      </c>
      <c r="F754" s="411" t="s">
        <v>1153</v>
      </c>
      <c r="G754" s="414" t="s">
        <v>829</v>
      </c>
      <c r="H754">
        <f t="shared" si="23"/>
        <v>252</v>
      </c>
      <c r="I754" s="414" t="s">
        <v>1078</v>
      </c>
      <c r="J754">
        <v>1</v>
      </c>
      <c r="K754" s="414" t="s">
        <v>1154</v>
      </c>
    </row>
    <row r="755" spans="1:11" ht="13.5">
      <c r="A755" s="523" t="s">
        <v>1152</v>
      </c>
      <c r="B755" s="414" t="s">
        <v>829</v>
      </c>
      <c r="C755">
        <f t="shared" si="22"/>
        <v>252</v>
      </c>
      <c r="D755" s="414" t="s">
        <v>563</v>
      </c>
      <c r="E755">
        <v>2</v>
      </c>
      <c r="F755" s="411" t="s">
        <v>1153</v>
      </c>
      <c r="G755" s="414" t="s">
        <v>829</v>
      </c>
      <c r="H755">
        <f t="shared" si="23"/>
        <v>252</v>
      </c>
      <c r="I755" s="414" t="s">
        <v>1078</v>
      </c>
      <c r="J755">
        <v>2</v>
      </c>
      <c r="K755" s="414" t="s">
        <v>1154</v>
      </c>
    </row>
    <row r="756" spans="1:11" ht="13.5">
      <c r="A756" s="523" t="s">
        <v>1152</v>
      </c>
      <c r="B756" s="414" t="s">
        <v>829</v>
      </c>
      <c r="C756">
        <f t="shared" si="22"/>
        <v>252</v>
      </c>
      <c r="D756" s="414" t="s">
        <v>563</v>
      </c>
      <c r="E756">
        <v>3</v>
      </c>
      <c r="F756" s="411" t="s">
        <v>1153</v>
      </c>
      <c r="G756" s="414" t="s">
        <v>829</v>
      </c>
      <c r="H756">
        <f t="shared" si="23"/>
        <v>252</v>
      </c>
      <c r="I756" s="414" t="s">
        <v>1078</v>
      </c>
      <c r="J756">
        <v>3</v>
      </c>
      <c r="K756" s="414" t="s">
        <v>1154</v>
      </c>
    </row>
    <row r="757" spans="1:11" ht="13.5">
      <c r="A757" s="523" t="s">
        <v>1152</v>
      </c>
      <c r="B757" s="414" t="s">
        <v>829</v>
      </c>
      <c r="C757">
        <f t="shared" si="22"/>
        <v>253</v>
      </c>
      <c r="D757" s="414" t="s">
        <v>563</v>
      </c>
      <c r="E757">
        <v>1</v>
      </c>
      <c r="F757" s="411" t="s">
        <v>1153</v>
      </c>
      <c r="G757" s="414" t="s">
        <v>829</v>
      </c>
      <c r="H757">
        <f t="shared" si="23"/>
        <v>253</v>
      </c>
      <c r="I757" s="414" t="s">
        <v>1078</v>
      </c>
      <c r="J757">
        <v>1</v>
      </c>
      <c r="K757" s="414" t="s">
        <v>1154</v>
      </c>
    </row>
    <row r="758" spans="1:11" ht="13.5">
      <c r="A758" s="523" t="s">
        <v>1152</v>
      </c>
      <c r="B758" s="414" t="s">
        <v>829</v>
      </c>
      <c r="C758">
        <f t="shared" si="22"/>
        <v>253</v>
      </c>
      <c r="D758" s="414" t="s">
        <v>563</v>
      </c>
      <c r="E758">
        <v>2</v>
      </c>
      <c r="F758" s="411" t="s">
        <v>1153</v>
      </c>
      <c r="G758" s="414" t="s">
        <v>829</v>
      </c>
      <c r="H758">
        <f t="shared" si="23"/>
        <v>253</v>
      </c>
      <c r="I758" s="414" t="s">
        <v>1078</v>
      </c>
      <c r="J758">
        <v>2</v>
      </c>
      <c r="K758" s="414" t="s">
        <v>1154</v>
      </c>
    </row>
    <row r="759" spans="1:11" ht="13.5">
      <c r="A759" s="523" t="s">
        <v>1152</v>
      </c>
      <c r="B759" s="414" t="s">
        <v>829</v>
      </c>
      <c r="C759">
        <f t="shared" si="22"/>
        <v>253</v>
      </c>
      <c r="D759" s="414" t="s">
        <v>563</v>
      </c>
      <c r="E759">
        <v>3</v>
      </c>
      <c r="F759" s="411" t="s">
        <v>1153</v>
      </c>
      <c r="G759" s="414" t="s">
        <v>829</v>
      </c>
      <c r="H759">
        <f t="shared" si="23"/>
        <v>253</v>
      </c>
      <c r="I759" s="414" t="s">
        <v>1078</v>
      </c>
      <c r="J759">
        <v>3</v>
      </c>
      <c r="K759" s="414" t="s">
        <v>1154</v>
      </c>
    </row>
    <row r="760" spans="1:11" ht="13.5">
      <c r="A760" s="523" t="s">
        <v>1152</v>
      </c>
      <c r="B760" s="414" t="s">
        <v>829</v>
      </c>
      <c r="C760">
        <f t="shared" si="22"/>
        <v>254</v>
      </c>
      <c r="D760" s="414" t="s">
        <v>563</v>
      </c>
      <c r="E760">
        <v>1</v>
      </c>
      <c r="F760" s="411" t="s">
        <v>1153</v>
      </c>
      <c r="G760" s="414" t="s">
        <v>829</v>
      </c>
      <c r="H760">
        <f t="shared" si="23"/>
        <v>254</v>
      </c>
      <c r="I760" s="414" t="s">
        <v>1078</v>
      </c>
      <c r="J760">
        <v>1</v>
      </c>
      <c r="K760" s="414" t="s">
        <v>1154</v>
      </c>
    </row>
    <row r="761" spans="1:11" ht="13.5">
      <c r="A761" s="523" t="s">
        <v>1152</v>
      </c>
      <c r="B761" s="414" t="s">
        <v>829</v>
      </c>
      <c r="C761">
        <f t="shared" si="22"/>
        <v>254</v>
      </c>
      <c r="D761" s="414" t="s">
        <v>563</v>
      </c>
      <c r="E761">
        <v>2</v>
      </c>
      <c r="F761" s="411" t="s">
        <v>1153</v>
      </c>
      <c r="G761" s="414" t="s">
        <v>829</v>
      </c>
      <c r="H761">
        <f t="shared" si="23"/>
        <v>254</v>
      </c>
      <c r="I761" s="414" t="s">
        <v>1078</v>
      </c>
      <c r="J761">
        <v>2</v>
      </c>
      <c r="K761" s="414" t="s">
        <v>1154</v>
      </c>
    </row>
    <row r="762" spans="1:11" ht="13.5">
      <c r="A762" s="523" t="s">
        <v>1152</v>
      </c>
      <c r="B762" s="414" t="s">
        <v>829</v>
      </c>
      <c r="C762">
        <f t="shared" si="22"/>
        <v>254</v>
      </c>
      <c r="D762" s="414" t="s">
        <v>563</v>
      </c>
      <c r="E762">
        <v>3</v>
      </c>
      <c r="F762" s="411" t="s">
        <v>1153</v>
      </c>
      <c r="G762" s="414" t="s">
        <v>829</v>
      </c>
      <c r="H762">
        <f t="shared" si="23"/>
        <v>254</v>
      </c>
      <c r="I762" s="414" t="s">
        <v>1078</v>
      </c>
      <c r="J762">
        <v>3</v>
      </c>
      <c r="K762" s="414" t="s">
        <v>1154</v>
      </c>
    </row>
    <row r="763" spans="1:11" ht="13.5">
      <c r="A763" s="523" t="s">
        <v>1152</v>
      </c>
      <c r="B763" s="414" t="s">
        <v>829</v>
      </c>
      <c r="C763">
        <f t="shared" si="22"/>
        <v>255</v>
      </c>
      <c r="D763" s="414" t="s">
        <v>563</v>
      </c>
      <c r="E763">
        <v>1</v>
      </c>
      <c r="F763" s="411" t="s">
        <v>1153</v>
      </c>
      <c r="G763" s="414" t="s">
        <v>829</v>
      </c>
      <c r="H763">
        <f t="shared" si="23"/>
        <v>255</v>
      </c>
      <c r="I763" s="414" t="s">
        <v>1078</v>
      </c>
      <c r="J763">
        <v>1</v>
      </c>
      <c r="K763" s="414" t="s">
        <v>1154</v>
      </c>
    </row>
    <row r="764" spans="1:11" ht="13.5">
      <c r="A764" s="523" t="s">
        <v>1152</v>
      </c>
      <c r="B764" s="414" t="s">
        <v>829</v>
      </c>
      <c r="C764">
        <f t="shared" si="22"/>
        <v>255</v>
      </c>
      <c r="D764" s="414" t="s">
        <v>563</v>
      </c>
      <c r="E764">
        <v>2</v>
      </c>
      <c r="F764" s="411" t="s">
        <v>1153</v>
      </c>
      <c r="G764" s="414" t="s">
        <v>829</v>
      </c>
      <c r="H764">
        <f t="shared" si="23"/>
        <v>255</v>
      </c>
      <c r="I764" s="414" t="s">
        <v>1078</v>
      </c>
      <c r="J764">
        <v>2</v>
      </c>
      <c r="K764" s="414" t="s">
        <v>1154</v>
      </c>
    </row>
    <row r="765" spans="1:11" ht="13.5">
      <c r="A765" s="523" t="s">
        <v>1152</v>
      </c>
      <c r="B765" s="414" t="s">
        <v>829</v>
      </c>
      <c r="C765">
        <f t="shared" si="22"/>
        <v>255</v>
      </c>
      <c r="D765" s="414" t="s">
        <v>563</v>
      </c>
      <c r="E765">
        <v>3</v>
      </c>
      <c r="F765" s="411" t="s">
        <v>1153</v>
      </c>
      <c r="G765" s="414" t="s">
        <v>829</v>
      </c>
      <c r="H765">
        <f t="shared" si="23"/>
        <v>255</v>
      </c>
      <c r="I765" s="414" t="s">
        <v>1078</v>
      </c>
      <c r="J765">
        <v>3</v>
      </c>
      <c r="K765" s="414" t="s">
        <v>1154</v>
      </c>
    </row>
    <row r="766" spans="1:11" ht="13.5">
      <c r="A766" s="523" t="s">
        <v>1152</v>
      </c>
      <c r="B766" s="414" t="s">
        <v>829</v>
      </c>
      <c r="C766">
        <f t="shared" si="22"/>
        <v>256</v>
      </c>
      <c r="D766" s="414" t="s">
        <v>563</v>
      </c>
      <c r="E766">
        <v>1</v>
      </c>
      <c r="F766" s="411" t="s">
        <v>1153</v>
      </c>
      <c r="G766" s="414" t="s">
        <v>829</v>
      </c>
      <c r="H766">
        <f t="shared" si="23"/>
        <v>256</v>
      </c>
      <c r="I766" s="414" t="s">
        <v>1078</v>
      </c>
      <c r="J766">
        <v>1</v>
      </c>
      <c r="K766" s="414" t="s">
        <v>1154</v>
      </c>
    </row>
    <row r="767" spans="1:11" ht="13.5">
      <c r="A767" s="523" t="s">
        <v>1152</v>
      </c>
      <c r="B767" s="414" t="s">
        <v>829</v>
      </c>
      <c r="C767">
        <f t="shared" si="22"/>
        <v>256</v>
      </c>
      <c r="D767" s="414" t="s">
        <v>563</v>
      </c>
      <c r="E767">
        <v>2</v>
      </c>
      <c r="F767" s="411" t="s">
        <v>1153</v>
      </c>
      <c r="G767" s="414" t="s">
        <v>829</v>
      </c>
      <c r="H767">
        <f t="shared" si="23"/>
        <v>256</v>
      </c>
      <c r="I767" s="414" t="s">
        <v>1078</v>
      </c>
      <c r="J767">
        <v>2</v>
      </c>
      <c r="K767" s="414" t="s">
        <v>1154</v>
      </c>
    </row>
    <row r="768" spans="1:11" ht="13.5">
      <c r="A768" s="523" t="s">
        <v>1152</v>
      </c>
      <c r="B768" s="414" t="s">
        <v>829</v>
      </c>
      <c r="C768">
        <f t="shared" si="22"/>
        <v>256</v>
      </c>
      <c r="D768" s="414" t="s">
        <v>563</v>
      </c>
      <c r="E768">
        <v>3</v>
      </c>
      <c r="F768" s="411" t="s">
        <v>1153</v>
      </c>
      <c r="G768" s="414" t="s">
        <v>829</v>
      </c>
      <c r="H768">
        <f t="shared" si="23"/>
        <v>256</v>
      </c>
      <c r="I768" s="414" t="s">
        <v>1078</v>
      </c>
      <c r="J768">
        <v>3</v>
      </c>
      <c r="K768" s="414" t="s">
        <v>1154</v>
      </c>
    </row>
    <row r="769" spans="1:11" ht="13.5">
      <c r="A769" s="523" t="s">
        <v>1152</v>
      </c>
      <c r="B769" s="414" t="s">
        <v>829</v>
      </c>
      <c r="C769">
        <f t="shared" si="22"/>
        <v>257</v>
      </c>
      <c r="D769" s="414" t="s">
        <v>563</v>
      </c>
      <c r="E769">
        <v>1</v>
      </c>
      <c r="F769" s="411" t="s">
        <v>1153</v>
      </c>
      <c r="G769" s="414" t="s">
        <v>829</v>
      </c>
      <c r="H769">
        <f t="shared" si="23"/>
        <v>257</v>
      </c>
      <c r="I769" s="414" t="s">
        <v>1078</v>
      </c>
      <c r="J769">
        <v>1</v>
      </c>
      <c r="K769" s="414" t="s">
        <v>1154</v>
      </c>
    </row>
    <row r="770" spans="1:11" ht="13.5">
      <c r="A770" s="523" t="s">
        <v>1152</v>
      </c>
      <c r="B770" s="414" t="s">
        <v>829</v>
      </c>
      <c r="C770">
        <f t="shared" si="22"/>
        <v>257</v>
      </c>
      <c r="D770" s="414" t="s">
        <v>563</v>
      </c>
      <c r="E770">
        <v>2</v>
      </c>
      <c r="F770" s="411" t="s">
        <v>1153</v>
      </c>
      <c r="G770" s="414" t="s">
        <v>829</v>
      </c>
      <c r="H770">
        <f t="shared" si="23"/>
        <v>257</v>
      </c>
      <c r="I770" s="414" t="s">
        <v>1078</v>
      </c>
      <c r="J770">
        <v>2</v>
      </c>
      <c r="K770" s="414" t="s">
        <v>1154</v>
      </c>
    </row>
    <row r="771" spans="1:11" ht="13.5">
      <c r="A771" s="523" t="s">
        <v>1152</v>
      </c>
      <c r="B771" s="414" t="s">
        <v>829</v>
      </c>
      <c r="C771">
        <f t="shared" si="22"/>
        <v>257</v>
      </c>
      <c r="D771" s="414" t="s">
        <v>563</v>
      </c>
      <c r="E771">
        <v>3</v>
      </c>
      <c r="F771" s="411" t="s">
        <v>1153</v>
      </c>
      <c r="G771" s="414" t="s">
        <v>829</v>
      </c>
      <c r="H771">
        <f t="shared" si="23"/>
        <v>257</v>
      </c>
      <c r="I771" s="414" t="s">
        <v>1078</v>
      </c>
      <c r="J771">
        <v>3</v>
      </c>
      <c r="K771" s="414" t="s">
        <v>1154</v>
      </c>
    </row>
    <row r="772" spans="1:11" ht="13.5">
      <c r="A772" s="523" t="s">
        <v>1152</v>
      </c>
      <c r="B772" s="414" t="s">
        <v>829</v>
      </c>
      <c r="C772">
        <f t="shared" si="22"/>
        <v>258</v>
      </c>
      <c r="D772" s="414" t="s">
        <v>563</v>
      </c>
      <c r="E772">
        <v>1</v>
      </c>
      <c r="F772" s="411" t="s">
        <v>1153</v>
      </c>
      <c r="G772" s="414" t="s">
        <v>829</v>
      </c>
      <c r="H772">
        <f t="shared" si="23"/>
        <v>258</v>
      </c>
      <c r="I772" s="414" t="s">
        <v>1078</v>
      </c>
      <c r="J772">
        <v>1</v>
      </c>
      <c r="K772" s="414" t="s">
        <v>1154</v>
      </c>
    </row>
    <row r="773" spans="1:11" ht="13.5">
      <c r="A773" s="523" t="s">
        <v>1152</v>
      </c>
      <c r="B773" s="414" t="s">
        <v>829</v>
      </c>
      <c r="C773">
        <f t="shared" ref="C773:C836" si="24">C770+1</f>
        <v>258</v>
      </c>
      <c r="D773" s="414" t="s">
        <v>563</v>
      </c>
      <c r="E773">
        <v>2</v>
      </c>
      <c r="F773" s="411" t="s">
        <v>1153</v>
      </c>
      <c r="G773" s="414" t="s">
        <v>829</v>
      </c>
      <c r="H773">
        <f t="shared" ref="H773:H836" si="25">H770+1</f>
        <v>258</v>
      </c>
      <c r="I773" s="414" t="s">
        <v>1078</v>
      </c>
      <c r="J773">
        <v>2</v>
      </c>
      <c r="K773" s="414" t="s">
        <v>1154</v>
      </c>
    </row>
    <row r="774" spans="1:11" ht="13.5">
      <c r="A774" s="523" t="s">
        <v>1152</v>
      </c>
      <c r="B774" s="414" t="s">
        <v>829</v>
      </c>
      <c r="C774">
        <f t="shared" si="24"/>
        <v>258</v>
      </c>
      <c r="D774" s="414" t="s">
        <v>563</v>
      </c>
      <c r="E774">
        <v>3</v>
      </c>
      <c r="F774" s="411" t="s">
        <v>1153</v>
      </c>
      <c r="G774" s="414" t="s">
        <v>829</v>
      </c>
      <c r="H774">
        <f t="shared" si="25"/>
        <v>258</v>
      </c>
      <c r="I774" s="414" t="s">
        <v>1078</v>
      </c>
      <c r="J774">
        <v>3</v>
      </c>
      <c r="K774" s="414" t="s">
        <v>1154</v>
      </c>
    </row>
    <row r="775" spans="1:11" ht="13.5">
      <c r="A775" s="523" t="s">
        <v>1152</v>
      </c>
      <c r="B775" s="414" t="s">
        <v>829</v>
      </c>
      <c r="C775">
        <f t="shared" si="24"/>
        <v>259</v>
      </c>
      <c r="D775" s="414" t="s">
        <v>563</v>
      </c>
      <c r="E775">
        <v>1</v>
      </c>
      <c r="F775" s="411" t="s">
        <v>1153</v>
      </c>
      <c r="G775" s="414" t="s">
        <v>829</v>
      </c>
      <c r="H775">
        <f t="shared" si="25"/>
        <v>259</v>
      </c>
      <c r="I775" s="414" t="s">
        <v>1078</v>
      </c>
      <c r="J775">
        <v>1</v>
      </c>
      <c r="K775" s="414" t="s">
        <v>1154</v>
      </c>
    </row>
    <row r="776" spans="1:11" ht="13.5">
      <c r="A776" s="523" t="s">
        <v>1152</v>
      </c>
      <c r="B776" s="414" t="s">
        <v>829</v>
      </c>
      <c r="C776">
        <f t="shared" si="24"/>
        <v>259</v>
      </c>
      <c r="D776" s="414" t="s">
        <v>563</v>
      </c>
      <c r="E776">
        <v>2</v>
      </c>
      <c r="F776" s="411" t="s">
        <v>1153</v>
      </c>
      <c r="G776" s="414" t="s">
        <v>829</v>
      </c>
      <c r="H776">
        <f t="shared" si="25"/>
        <v>259</v>
      </c>
      <c r="I776" s="414" t="s">
        <v>1078</v>
      </c>
      <c r="J776">
        <v>2</v>
      </c>
      <c r="K776" s="414" t="s">
        <v>1154</v>
      </c>
    </row>
    <row r="777" spans="1:11" ht="13.5">
      <c r="A777" s="523" t="s">
        <v>1152</v>
      </c>
      <c r="B777" s="414" t="s">
        <v>829</v>
      </c>
      <c r="C777">
        <f t="shared" si="24"/>
        <v>259</v>
      </c>
      <c r="D777" s="414" t="s">
        <v>563</v>
      </c>
      <c r="E777">
        <v>3</v>
      </c>
      <c r="F777" s="411" t="s">
        <v>1153</v>
      </c>
      <c r="G777" s="414" t="s">
        <v>829</v>
      </c>
      <c r="H777">
        <f t="shared" si="25"/>
        <v>259</v>
      </c>
      <c r="I777" s="414" t="s">
        <v>1078</v>
      </c>
      <c r="J777">
        <v>3</v>
      </c>
      <c r="K777" s="414" t="s">
        <v>1154</v>
      </c>
    </row>
    <row r="778" spans="1:11" ht="13.5">
      <c r="A778" s="523" t="s">
        <v>1152</v>
      </c>
      <c r="B778" s="414" t="s">
        <v>829</v>
      </c>
      <c r="C778">
        <f t="shared" si="24"/>
        <v>260</v>
      </c>
      <c r="D778" s="414" t="s">
        <v>563</v>
      </c>
      <c r="E778">
        <v>1</v>
      </c>
      <c r="F778" s="411" t="s">
        <v>1153</v>
      </c>
      <c r="G778" s="414" t="s">
        <v>829</v>
      </c>
      <c r="H778">
        <f t="shared" si="25"/>
        <v>260</v>
      </c>
      <c r="I778" s="414" t="s">
        <v>1078</v>
      </c>
      <c r="J778">
        <v>1</v>
      </c>
      <c r="K778" s="414" t="s">
        <v>1154</v>
      </c>
    </row>
    <row r="779" spans="1:11" ht="13.5">
      <c r="A779" s="523" t="s">
        <v>1152</v>
      </c>
      <c r="B779" s="414" t="s">
        <v>829</v>
      </c>
      <c r="C779">
        <f t="shared" si="24"/>
        <v>260</v>
      </c>
      <c r="D779" s="414" t="s">
        <v>563</v>
      </c>
      <c r="E779">
        <v>2</v>
      </c>
      <c r="F779" s="411" t="s">
        <v>1153</v>
      </c>
      <c r="G779" s="414" t="s">
        <v>829</v>
      </c>
      <c r="H779">
        <f t="shared" si="25"/>
        <v>260</v>
      </c>
      <c r="I779" s="414" t="s">
        <v>1078</v>
      </c>
      <c r="J779">
        <v>2</v>
      </c>
      <c r="K779" s="414" t="s">
        <v>1154</v>
      </c>
    </row>
    <row r="780" spans="1:11" ht="13.5">
      <c r="A780" s="523" t="s">
        <v>1152</v>
      </c>
      <c r="B780" s="414" t="s">
        <v>829</v>
      </c>
      <c r="C780">
        <f t="shared" si="24"/>
        <v>260</v>
      </c>
      <c r="D780" s="414" t="s">
        <v>563</v>
      </c>
      <c r="E780">
        <v>3</v>
      </c>
      <c r="F780" s="411" t="s">
        <v>1153</v>
      </c>
      <c r="G780" s="414" t="s">
        <v>829</v>
      </c>
      <c r="H780">
        <f t="shared" si="25"/>
        <v>260</v>
      </c>
      <c r="I780" s="414" t="s">
        <v>1078</v>
      </c>
      <c r="J780">
        <v>3</v>
      </c>
      <c r="K780" s="414" t="s">
        <v>1154</v>
      </c>
    </row>
    <row r="781" spans="1:11" ht="13.5">
      <c r="A781" s="523" t="s">
        <v>1152</v>
      </c>
      <c r="B781" s="414" t="s">
        <v>829</v>
      </c>
      <c r="C781">
        <f t="shared" si="24"/>
        <v>261</v>
      </c>
      <c r="D781" s="414" t="s">
        <v>563</v>
      </c>
      <c r="E781">
        <v>1</v>
      </c>
      <c r="F781" s="411" t="s">
        <v>1153</v>
      </c>
      <c r="G781" s="414" t="s">
        <v>829</v>
      </c>
      <c r="H781">
        <f t="shared" si="25"/>
        <v>261</v>
      </c>
      <c r="I781" s="414" t="s">
        <v>1078</v>
      </c>
      <c r="J781">
        <v>1</v>
      </c>
      <c r="K781" s="414" t="s">
        <v>1154</v>
      </c>
    </row>
    <row r="782" spans="1:11" ht="13.5">
      <c r="A782" s="523" t="s">
        <v>1152</v>
      </c>
      <c r="B782" s="414" t="s">
        <v>829</v>
      </c>
      <c r="C782">
        <f t="shared" si="24"/>
        <v>261</v>
      </c>
      <c r="D782" s="414" t="s">
        <v>563</v>
      </c>
      <c r="E782">
        <v>2</v>
      </c>
      <c r="F782" s="411" t="s">
        <v>1153</v>
      </c>
      <c r="G782" s="414" t="s">
        <v>829</v>
      </c>
      <c r="H782">
        <f t="shared" si="25"/>
        <v>261</v>
      </c>
      <c r="I782" s="414" t="s">
        <v>1078</v>
      </c>
      <c r="J782">
        <v>2</v>
      </c>
      <c r="K782" s="414" t="s">
        <v>1154</v>
      </c>
    </row>
    <row r="783" spans="1:11" ht="13.5">
      <c r="A783" s="523" t="s">
        <v>1152</v>
      </c>
      <c r="B783" s="414" t="s">
        <v>829</v>
      </c>
      <c r="C783">
        <f t="shared" si="24"/>
        <v>261</v>
      </c>
      <c r="D783" s="414" t="s">
        <v>563</v>
      </c>
      <c r="E783">
        <v>3</v>
      </c>
      <c r="F783" s="411" t="s">
        <v>1153</v>
      </c>
      <c r="G783" s="414" t="s">
        <v>829</v>
      </c>
      <c r="H783">
        <f t="shared" si="25"/>
        <v>261</v>
      </c>
      <c r="I783" s="414" t="s">
        <v>1078</v>
      </c>
      <c r="J783">
        <v>3</v>
      </c>
      <c r="K783" s="414" t="s">
        <v>1154</v>
      </c>
    </row>
    <row r="784" spans="1:11" ht="13.5">
      <c r="A784" s="523" t="s">
        <v>1152</v>
      </c>
      <c r="B784" s="414" t="s">
        <v>829</v>
      </c>
      <c r="C784">
        <f t="shared" si="24"/>
        <v>262</v>
      </c>
      <c r="D784" s="414" t="s">
        <v>563</v>
      </c>
      <c r="E784">
        <v>1</v>
      </c>
      <c r="F784" s="411" t="s">
        <v>1153</v>
      </c>
      <c r="G784" s="414" t="s">
        <v>829</v>
      </c>
      <c r="H784">
        <f t="shared" si="25"/>
        <v>262</v>
      </c>
      <c r="I784" s="414" t="s">
        <v>1078</v>
      </c>
      <c r="J784">
        <v>1</v>
      </c>
      <c r="K784" s="414" t="s">
        <v>1154</v>
      </c>
    </row>
    <row r="785" spans="1:11" ht="13.5">
      <c r="A785" s="523" t="s">
        <v>1152</v>
      </c>
      <c r="B785" s="414" t="s">
        <v>829</v>
      </c>
      <c r="C785">
        <f t="shared" si="24"/>
        <v>262</v>
      </c>
      <c r="D785" s="414" t="s">
        <v>563</v>
      </c>
      <c r="E785">
        <v>2</v>
      </c>
      <c r="F785" s="411" t="s">
        <v>1153</v>
      </c>
      <c r="G785" s="414" t="s">
        <v>829</v>
      </c>
      <c r="H785">
        <f t="shared" si="25"/>
        <v>262</v>
      </c>
      <c r="I785" s="414" t="s">
        <v>1078</v>
      </c>
      <c r="J785">
        <v>2</v>
      </c>
      <c r="K785" s="414" t="s">
        <v>1154</v>
      </c>
    </row>
    <row r="786" spans="1:11" ht="13.5">
      <c r="A786" s="523" t="s">
        <v>1152</v>
      </c>
      <c r="B786" s="414" t="s">
        <v>829</v>
      </c>
      <c r="C786">
        <f t="shared" si="24"/>
        <v>262</v>
      </c>
      <c r="D786" s="414" t="s">
        <v>563</v>
      </c>
      <c r="E786">
        <v>3</v>
      </c>
      <c r="F786" s="411" t="s">
        <v>1153</v>
      </c>
      <c r="G786" s="414" t="s">
        <v>829</v>
      </c>
      <c r="H786">
        <f t="shared" si="25"/>
        <v>262</v>
      </c>
      <c r="I786" s="414" t="s">
        <v>1078</v>
      </c>
      <c r="J786">
        <v>3</v>
      </c>
      <c r="K786" s="414" t="s">
        <v>1154</v>
      </c>
    </row>
    <row r="787" spans="1:11" ht="13.5">
      <c r="A787" s="523" t="s">
        <v>1152</v>
      </c>
      <c r="B787" s="414" t="s">
        <v>829</v>
      </c>
      <c r="C787">
        <f t="shared" si="24"/>
        <v>263</v>
      </c>
      <c r="D787" s="414" t="s">
        <v>563</v>
      </c>
      <c r="E787">
        <v>1</v>
      </c>
      <c r="F787" s="411" t="s">
        <v>1153</v>
      </c>
      <c r="G787" s="414" t="s">
        <v>829</v>
      </c>
      <c r="H787">
        <f t="shared" si="25"/>
        <v>263</v>
      </c>
      <c r="I787" s="414" t="s">
        <v>1078</v>
      </c>
      <c r="J787">
        <v>1</v>
      </c>
      <c r="K787" s="414" t="s">
        <v>1154</v>
      </c>
    </row>
    <row r="788" spans="1:11" ht="13.5">
      <c r="A788" s="523" t="s">
        <v>1152</v>
      </c>
      <c r="B788" s="414" t="s">
        <v>829</v>
      </c>
      <c r="C788">
        <f t="shared" si="24"/>
        <v>263</v>
      </c>
      <c r="D788" s="414" t="s">
        <v>563</v>
      </c>
      <c r="E788">
        <v>2</v>
      </c>
      <c r="F788" s="411" t="s">
        <v>1153</v>
      </c>
      <c r="G788" s="414" t="s">
        <v>829</v>
      </c>
      <c r="H788">
        <f t="shared" si="25"/>
        <v>263</v>
      </c>
      <c r="I788" s="414" t="s">
        <v>1078</v>
      </c>
      <c r="J788">
        <v>2</v>
      </c>
      <c r="K788" s="414" t="s">
        <v>1154</v>
      </c>
    </row>
    <row r="789" spans="1:11" ht="13.5">
      <c r="A789" s="523" t="s">
        <v>1152</v>
      </c>
      <c r="B789" s="414" t="s">
        <v>829</v>
      </c>
      <c r="C789">
        <f t="shared" si="24"/>
        <v>263</v>
      </c>
      <c r="D789" s="414" t="s">
        <v>563</v>
      </c>
      <c r="E789">
        <v>3</v>
      </c>
      <c r="F789" s="411" t="s">
        <v>1153</v>
      </c>
      <c r="G789" s="414" t="s">
        <v>829</v>
      </c>
      <c r="H789">
        <f t="shared" si="25"/>
        <v>263</v>
      </c>
      <c r="I789" s="414" t="s">
        <v>1078</v>
      </c>
      <c r="J789">
        <v>3</v>
      </c>
      <c r="K789" s="414" t="s">
        <v>1154</v>
      </c>
    </row>
    <row r="790" spans="1:11" ht="13.5">
      <c r="A790" s="523" t="s">
        <v>1152</v>
      </c>
      <c r="B790" s="414" t="s">
        <v>829</v>
      </c>
      <c r="C790">
        <f t="shared" si="24"/>
        <v>264</v>
      </c>
      <c r="D790" s="414" t="s">
        <v>563</v>
      </c>
      <c r="E790">
        <v>1</v>
      </c>
      <c r="F790" s="411" t="s">
        <v>1153</v>
      </c>
      <c r="G790" s="414" t="s">
        <v>829</v>
      </c>
      <c r="H790">
        <f t="shared" si="25"/>
        <v>264</v>
      </c>
      <c r="I790" s="414" t="s">
        <v>1078</v>
      </c>
      <c r="J790">
        <v>1</v>
      </c>
      <c r="K790" s="414" t="s">
        <v>1154</v>
      </c>
    </row>
    <row r="791" spans="1:11" ht="13.5">
      <c r="A791" s="523" t="s">
        <v>1152</v>
      </c>
      <c r="B791" s="414" t="s">
        <v>829</v>
      </c>
      <c r="C791">
        <f t="shared" si="24"/>
        <v>264</v>
      </c>
      <c r="D791" s="414" t="s">
        <v>563</v>
      </c>
      <c r="E791">
        <v>2</v>
      </c>
      <c r="F791" s="411" t="s">
        <v>1153</v>
      </c>
      <c r="G791" s="414" t="s">
        <v>829</v>
      </c>
      <c r="H791">
        <f t="shared" si="25"/>
        <v>264</v>
      </c>
      <c r="I791" s="414" t="s">
        <v>1078</v>
      </c>
      <c r="J791">
        <v>2</v>
      </c>
      <c r="K791" s="414" t="s">
        <v>1154</v>
      </c>
    </row>
    <row r="792" spans="1:11" ht="13.5">
      <c r="A792" s="523" t="s">
        <v>1152</v>
      </c>
      <c r="B792" s="414" t="s">
        <v>829</v>
      </c>
      <c r="C792">
        <f t="shared" si="24"/>
        <v>264</v>
      </c>
      <c r="D792" s="414" t="s">
        <v>563</v>
      </c>
      <c r="E792">
        <v>3</v>
      </c>
      <c r="F792" s="411" t="s">
        <v>1153</v>
      </c>
      <c r="G792" s="414" t="s">
        <v>829</v>
      </c>
      <c r="H792">
        <f t="shared" si="25"/>
        <v>264</v>
      </c>
      <c r="I792" s="414" t="s">
        <v>1078</v>
      </c>
      <c r="J792">
        <v>3</v>
      </c>
      <c r="K792" s="414" t="s">
        <v>1154</v>
      </c>
    </row>
    <row r="793" spans="1:11" ht="13.5">
      <c r="A793" s="523" t="s">
        <v>1152</v>
      </c>
      <c r="B793" s="414" t="s">
        <v>829</v>
      </c>
      <c r="C793">
        <f t="shared" si="24"/>
        <v>265</v>
      </c>
      <c r="D793" s="414" t="s">
        <v>563</v>
      </c>
      <c r="E793">
        <v>1</v>
      </c>
      <c r="F793" s="411" t="s">
        <v>1153</v>
      </c>
      <c r="G793" s="414" t="s">
        <v>829</v>
      </c>
      <c r="H793">
        <f t="shared" si="25"/>
        <v>265</v>
      </c>
      <c r="I793" s="414" t="s">
        <v>1078</v>
      </c>
      <c r="J793">
        <v>1</v>
      </c>
      <c r="K793" s="414" t="s">
        <v>1154</v>
      </c>
    </row>
    <row r="794" spans="1:11" ht="13.5">
      <c r="A794" s="523" t="s">
        <v>1152</v>
      </c>
      <c r="B794" s="414" t="s">
        <v>829</v>
      </c>
      <c r="C794">
        <f t="shared" si="24"/>
        <v>265</v>
      </c>
      <c r="D794" s="414" t="s">
        <v>563</v>
      </c>
      <c r="E794">
        <v>2</v>
      </c>
      <c r="F794" s="411" t="s">
        <v>1153</v>
      </c>
      <c r="G794" s="414" t="s">
        <v>829</v>
      </c>
      <c r="H794">
        <f t="shared" si="25"/>
        <v>265</v>
      </c>
      <c r="I794" s="414" t="s">
        <v>1078</v>
      </c>
      <c r="J794">
        <v>2</v>
      </c>
      <c r="K794" s="414" t="s">
        <v>1154</v>
      </c>
    </row>
    <row r="795" spans="1:11" ht="13.5">
      <c r="A795" s="523" t="s">
        <v>1152</v>
      </c>
      <c r="B795" s="414" t="s">
        <v>829</v>
      </c>
      <c r="C795">
        <f t="shared" si="24"/>
        <v>265</v>
      </c>
      <c r="D795" s="414" t="s">
        <v>563</v>
      </c>
      <c r="E795">
        <v>3</v>
      </c>
      <c r="F795" s="411" t="s">
        <v>1153</v>
      </c>
      <c r="G795" s="414" t="s">
        <v>829</v>
      </c>
      <c r="H795">
        <f t="shared" si="25"/>
        <v>265</v>
      </c>
      <c r="I795" s="414" t="s">
        <v>1078</v>
      </c>
      <c r="J795">
        <v>3</v>
      </c>
      <c r="K795" s="414" t="s">
        <v>1154</v>
      </c>
    </row>
    <row r="796" spans="1:11" ht="13.5">
      <c r="A796" s="523" t="s">
        <v>1152</v>
      </c>
      <c r="B796" s="414" t="s">
        <v>829</v>
      </c>
      <c r="C796">
        <f t="shared" si="24"/>
        <v>266</v>
      </c>
      <c r="D796" s="414" t="s">
        <v>563</v>
      </c>
      <c r="E796">
        <v>1</v>
      </c>
      <c r="F796" s="411" t="s">
        <v>1153</v>
      </c>
      <c r="G796" s="414" t="s">
        <v>829</v>
      </c>
      <c r="H796">
        <f t="shared" si="25"/>
        <v>266</v>
      </c>
      <c r="I796" s="414" t="s">
        <v>1078</v>
      </c>
      <c r="J796">
        <v>1</v>
      </c>
      <c r="K796" s="414" t="s">
        <v>1154</v>
      </c>
    </row>
    <row r="797" spans="1:11" ht="13.5">
      <c r="A797" s="523" t="s">
        <v>1152</v>
      </c>
      <c r="B797" s="414" t="s">
        <v>829</v>
      </c>
      <c r="C797">
        <f t="shared" si="24"/>
        <v>266</v>
      </c>
      <c r="D797" s="414" t="s">
        <v>563</v>
      </c>
      <c r="E797">
        <v>2</v>
      </c>
      <c r="F797" s="411" t="s">
        <v>1153</v>
      </c>
      <c r="G797" s="414" t="s">
        <v>829</v>
      </c>
      <c r="H797">
        <f t="shared" si="25"/>
        <v>266</v>
      </c>
      <c r="I797" s="414" t="s">
        <v>1078</v>
      </c>
      <c r="J797">
        <v>2</v>
      </c>
      <c r="K797" s="414" t="s">
        <v>1154</v>
      </c>
    </row>
    <row r="798" spans="1:11" ht="13.5">
      <c r="A798" s="523" t="s">
        <v>1152</v>
      </c>
      <c r="B798" s="414" t="s">
        <v>829</v>
      </c>
      <c r="C798">
        <f t="shared" si="24"/>
        <v>266</v>
      </c>
      <c r="D798" s="414" t="s">
        <v>563</v>
      </c>
      <c r="E798">
        <v>3</v>
      </c>
      <c r="F798" s="411" t="s">
        <v>1153</v>
      </c>
      <c r="G798" s="414" t="s">
        <v>829</v>
      </c>
      <c r="H798">
        <f t="shared" si="25"/>
        <v>266</v>
      </c>
      <c r="I798" s="414" t="s">
        <v>1078</v>
      </c>
      <c r="J798">
        <v>3</v>
      </c>
      <c r="K798" s="414" t="s">
        <v>1154</v>
      </c>
    </row>
    <row r="799" spans="1:11" ht="13.5">
      <c r="A799" s="523" t="s">
        <v>1152</v>
      </c>
      <c r="B799" s="414" t="s">
        <v>829</v>
      </c>
      <c r="C799">
        <f t="shared" si="24"/>
        <v>267</v>
      </c>
      <c r="D799" s="414" t="s">
        <v>563</v>
      </c>
      <c r="E799">
        <v>1</v>
      </c>
      <c r="F799" s="411" t="s">
        <v>1153</v>
      </c>
      <c r="G799" s="414" t="s">
        <v>829</v>
      </c>
      <c r="H799">
        <f t="shared" si="25"/>
        <v>267</v>
      </c>
      <c r="I799" s="414" t="s">
        <v>1078</v>
      </c>
      <c r="J799">
        <v>1</v>
      </c>
      <c r="K799" s="414" t="s">
        <v>1154</v>
      </c>
    </row>
    <row r="800" spans="1:11" ht="13.5">
      <c r="A800" s="523" t="s">
        <v>1152</v>
      </c>
      <c r="B800" s="414" t="s">
        <v>829</v>
      </c>
      <c r="C800">
        <f t="shared" si="24"/>
        <v>267</v>
      </c>
      <c r="D800" s="414" t="s">
        <v>563</v>
      </c>
      <c r="E800">
        <v>2</v>
      </c>
      <c r="F800" s="411" t="s">
        <v>1153</v>
      </c>
      <c r="G800" s="414" t="s">
        <v>829</v>
      </c>
      <c r="H800">
        <f t="shared" si="25"/>
        <v>267</v>
      </c>
      <c r="I800" s="414" t="s">
        <v>1078</v>
      </c>
      <c r="J800">
        <v>2</v>
      </c>
      <c r="K800" s="414" t="s">
        <v>1154</v>
      </c>
    </row>
    <row r="801" spans="1:11" ht="13.5">
      <c r="A801" s="523" t="s">
        <v>1152</v>
      </c>
      <c r="B801" s="414" t="s">
        <v>829</v>
      </c>
      <c r="C801">
        <f t="shared" si="24"/>
        <v>267</v>
      </c>
      <c r="D801" s="414" t="s">
        <v>563</v>
      </c>
      <c r="E801">
        <v>3</v>
      </c>
      <c r="F801" s="411" t="s">
        <v>1153</v>
      </c>
      <c r="G801" s="414" t="s">
        <v>829</v>
      </c>
      <c r="H801">
        <f t="shared" si="25"/>
        <v>267</v>
      </c>
      <c r="I801" s="414" t="s">
        <v>1078</v>
      </c>
      <c r="J801">
        <v>3</v>
      </c>
      <c r="K801" s="414" t="s">
        <v>1154</v>
      </c>
    </row>
    <row r="802" spans="1:11" ht="13.5">
      <c r="A802" s="523" t="s">
        <v>1152</v>
      </c>
      <c r="B802" s="414" t="s">
        <v>829</v>
      </c>
      <c r="C802">
        <f t="shared" si="24"/>
        <v>268</v>
      </c>
      <c r="D802" s="414" t="s">
        <v>563</v>
      </c>
      <c r="E802">
        <v>1</v>
      </c>
      <c r="F802" s="411" t="s">
        <v>1153</v>
      </c>
      <c r="G802" s="414" t="s">
        <v>829</v>
      </c>
      <c r="H802">
        <f t="shared" si="25"/>
        <v>268</v>
      </c>
      <c r="I802" s="414" t="s">
        <v>1078</v>
      </c>
      <c r="J802">
        <v>1</v>
      </c>
      <c r="K802" s="414" t="s">
        <v>1154</v>
      </c>
    </row>
    <row r="803" spans="1:11" ht="13.5">
      <c r="A803" s="523" t="s">
        <v>1152</v>
      </c>
      <c r="B803" s="414" t="s">
        <v>829</v>
      </c>
      <c r="C803">
        <f t="shared" si="24"/>
        <v>268</v>
      </c>
      <c r="D803" s="414" t="s">
        <v>563</v>
      </c>
      <c r="E803">
        <v>2</v>
      </c>
      <c r="F803" s="411" t="s">
        <v>1153</v>
      </c>
      <c r="G803" s="414" t="s">
        <v>829</v>
      </c>
      <c r="H803">
        <f t="shared" si="25"/>
        <v>268</v>
      </c>
      <c r="I803" s="414" t="s">
        <v>1078</v>
      </c>
      <c r="J803">
        <v>2</v>
      </c>
      <c r="K803" s="414" t="s">
        <v>1154</v>
      </c>
    </row>
    <row r="804" spans="1:11" ht="13.5">
      <c r="A804" s="523" t="s">
        <v>1152</v>
      </c>
      <c r="B804" s="414" t="s">
        <v>829</v>
      </c>
      <c r="C804">
        <f t="shared" si="24"/>
        <v>268</v>
      </c>
      <c r="D804" s="414" t="s">
        <v>563</v>
      </c>
      <c r="E804">
        <v>3</v>
      </c>
      <c r="F804" s="411" t="s">
        <v>1153</v>
      </c>
      <c r="G804" s="414" t="s">
        <v>829</v>
      </c>
      <c r="H804">
        <f t="shared" si="25"/>
        <v>268</v>
      </c>
      <c r="I804" s="414" t="s">
        <v>1078</v>
      </c>
      <c r="J804">
        <v>3</v>
      </c>
      <c r="K804" s="414" t="s">
        <v>1154</v>
      </c>
    </row>
    <row r="805" spans="1:11" ht="13.5">
      <c r="A805" s="523" t="s">
        <v>1152</v>
      </c>
      <c r="B805" s="414" t="s">
        <v>829</v>
      </c>
      <c r="C805">
        <f t="shared" si="24"/>
        <v>269</v>
      </c>
      <c r="D805" s="414" t="s">
        <v>563</v>
      </c>
      <c r="E805">
        <v>1</v>
      </c>
      <c r="F805" s="411" t="s">
        <v>1153</v>
      </c>
      <c r="G805" s="414" t="s">
        <v>829</v>
      </c>
      <c r="H805">
        <f t="shared" si="25"/>
        <v>269</v>
      </c>
      <c r="I805" s="414" t="s">
        <v>1078</v>
      </c>
      <c r="J805">
        <v>1</v>
      </c>
      <c r="K805" s="414" t="s">
        <v>1154</v>
      </c>
    </row>
    <row r="806" spans="1:11" ht="13.5">
      <c r="A806" s="523" t="s">
        <v>1152</v>
      </c>
      <c r="B806" s="414" t="s">
        <v>829</v>
      </c>
      <c r="C806">
        <f t="shared" si="24"/>
        <v>269</v>
      </c>
      <c r="D806" s="414" t="s">
        <v>563</v>
      </c>
      <c r="E806">
        <v>2</v>
      </c>
      <c r="F806" s="411" t="s">
        <v>1153</v>
      </c>
      <c r="G806" s="414" t="s">
        <v>829</v>
      </c>
      <c r="H806">
        <f t="shared" si="25"/>
        <v>269</v>
      </c>
      <c r="I806" s="414" t="s">
        <v>1078</v>
      </c>
      <c r="J806">
        <v>2</v>
      </c>
      <c r="K806" s="414" t="s">
        <v>1154</v>
      </c>
    </row>
    <row r="807" spans="1:11" ht="13.5">
      <c r="A807" s="523" t="s">
        <v>1152</v>
      </c>
      <c r="B807" s="414" t="s">
        <v>829</v>
      </c>
      <c r="C807">
        <f t="shared" si="24"/>
        <v>269</v>
      </c>
      <c r="D807" s="414" t="s">
        <v>563</v>
      </c>
      <c r="E807">
        <v>3</v>
      </c>
      <c r="F807" s="411" t="s">
        <v>1153</v>
      </c>
      <c r="G807" s="414" t="s">
        <v>829</v>
      </c>
      <c r="H807">
        <f t="shared" si="25"/>
        <v>269</v>
      </c>
      <c r="I807" s="414" t="s">
        <v>1078</v>
      </c>
      <c r="J807">
        <v>3</v>
      </c>
      <c r="K807" s="414" t="s">
        <v>1154</v>
      </c>
    </row>
    <row r="808" spans="1:11" ht="13.5">
      <c r="A808" s="523" t="s">
        <v>1152</v>
      </c>
      <c r="B808" s="414" t="s">
        <v>829</v>
      </c>
      <c r="C808">
        <f t="shared" si="24"/>
        <v>270</v>
      </c>
      <c r="D808" s="414" t="s">
        <v>563</v>
      </c>
      <c r="E808">
        <v>1</v>
      </c>
      <c r="F808" s="411" t="s">
        <v>1153</v>
      </c>
      <c r="G808" s="414" t="s">
        <v>829</v>
      </c>
      <c r="H808">
        <f t="shared" si="25"/>
        <v>270</v>
      </c>
      <c r="I808" s="414" t="s">
        <v>1078</v>
      </c>
      <c r="J808">
        <v>1</v>
      </c>
      <c r="K808" s="414" t="s">
        <v>1154</v>
      </c>
    </row>
    <row r="809" spans="1:11" ht="13.5">
      <c r="A809" s="523" t="s">
        <v>1152</v>
      </c>
      <c r="B809" s="414" t="s">
        <v>829</v>
      </c>
      <c r="C809">
        <f t="shared" si="24"/>
        <v>270</v>
      </c>
      <c r="D809" s="414" t="s">
        <v>563</v>
      </c>
      <c r="E809">
        <v>2</v>
      </c>
      <c r="F809" s="411" t="s">
        <v>1153</v>
      </c>
      <c r="G809" s="414" t="s">
        <v>829</v>
      </c>
      <c r="H809">
        <f t="shared" si="25"/>
        <v>270</v>
      </c>
      <c r="I809" s="414" t="s">
        <v>1078</v>
      </c>
      <c r="J809">
        <v>2</v>
      </c>
      <c r="K809" s="414" t="s">
        <v>1154</v>
      </c>
    </row>
    <row r="810" spans="1:11" ht="13.5">
      <c r="A810" s="523" t="s">
        <v>1152</v>
      </c>
      <c r="B810" s="414" t="s">
        <v>829</v>
      </c>
      <c r="C810">
        <f t="shared" si="24"/>
        <v>270</v>
      </c>
      <c r="D810" s="414" t="s">
        <v>563</v>
      </c>
      <c r="E810">
        <v>3</v>
      </c>
      <c r="F810" s="411" t="s">
        <v>1153</v>
      </c>
      <c r="G810" s="414" t="s">
        <v>829</v>
      </c>
      <c r="H810">
        <f t="shared" si="25"/>
        <v>270</v>
      </c>
      <c r="I810" s="414" t="s">
        <v>1078</v>
      </c>
      <c r="J810">
        <v>3</v>
      </c>
      <c r="K810" s="414" t="s">
        <v>1154</v>
      </c>
    </row>
    <row r="811" spans="1:11" ht="13.5">
      <c r="A811" s="523" t="s">
        <v>1152</v>
      </c>
      <c r="B811" s="414" t="s">
        <v>829</v>
      </c>
      <c r="C811">
        <f t="shared" si="24"/>
        <v>271</v>
      </c>
      <c r="D811" s="414" t="s">
        <v>563</v>
      </c>
      <c r="E811">
        <v>1</v>
      </c>
      <c r="F811" s="411" t="s">
        <v>1153</v>
      </c>
      <c r="G811" s="414" t="s">
        <v>829</v>
      </c>
      <c r="H811">
        <f t="shared" si="25"/>
        <v>271</v>
      </c>
      <c r="I811" s="414" t="s">
        <v>1078</v>
      </c>
      <c r="J811">
        <v>1</v>
      </c>
      <c r="K811" s="414" t="s">
        <v>1154</v>
      </c>
    </row>
    <row r="812" spans="1:11" ht="13.5">
      <c r="A812" s="523" t="s">
        <v>1152</v>
      </c>
      <c r="B812" s="414" t="s">
        <v>829</v>
      </c>
      <c r="C812">
        <f t="shared" si="24"/>
        <v>271</v>
      </c>
      <c r="D812" s="414" t="s">
        <v>563</v>
      </c>
      <c r="E812">
        <v>2</v>
      </c>
      <c r="F812" s="411" t="s">
        <v>1153</v>
      </c>
      <c r="G812" s="414" t="s">
        <v>829</v>
      </c>
      <c r="H812">
        <f t="shared" si="25"/>
        <v>271</v>
      </c>
      <c r="I812" s="414" t="s">
        <v>1078</v>
      </c>
      <c r="J812">
        <v>2</v>
      </c>
      <c r="K812" s="414" t="s">
        <v>1154</v>
      </c>
    </row>
    <row r="813" spans="1:11" ht="13.5">
      <c r="A813" s="523" t="s">
        <v>1152</v>
      </c>
      <c r="B813" s="414" t="s">
        <v>829</v>
      </c>
      <c r="C813">
        <f t="shared" si="24"/>
        <v>271</v>
      </c>
      <c r="D813" s="414" t="s">
        <v>563</v>
      </c>
      <c r="E813">
        <v>3</v>
      </c>
      <c r="F813" s="411" t="s">
        <v>1153</v>
      </c>
      <c r="G813" s="414" t="s">
        <v>829</v>
      </c>
      <c r="H813">
        <f t="shared" si="25"/>
        <v>271</v>
      </c>
      <c r="I813" s="414" t="s">
        <v>1078</v>
      </c>
      <c r="J813">
        <v>3</v>
      </c>
      <c r="K813" s="414" t="s">
        <v>1154</v>
      </c>
    </row>
    <row r="814" spans="1:11" ht="13.5">
      <c r="A814" s="523" t="s">
        <v>1152</v>
      </c>
      <c r="B814" s="414" t="s">
        <v>829</v>
      </c>
      <c r="C814">
        <f t="shared" si="24"/>
        <v>272</v>
      </c>
      <c r="D814" s="414" t="s">
        <v>563</v>
      </c>
      <c r="E814">
        <v>1</v>
      </c>
      <c r="F814" s="411" t="s">
        <v>1153</v>
      </c>
      <c r="G814" s="414" t="s">
        <v>829</v>
      </c>
      <c r="H814">
        <f t="shared" si="25"/>
        <v>272</v>
      </c>
      <c r="I814" s="414" t="s">
        <v>1078</v>
      </c>
      <c r="J814">
        <v>1</v>
      </c>
      <c r="K814" s="414" t="s">
        <v>1154</v>
      </c>
    </row>
    <row r="815" spans="1:11" ht="13.5">
      <c r="A815" s="523" t="s">
        <v>1152</v>
      </c>
      <c r="B815" s="414" t="s">
        <v>829</v>
      </c>
      <c r="C815">
        <f t="shared" si="24"/>
        <v>272</v>
      </c>
      <c r="D815" s="414" t="s">
        <v>563</v>
      </c>
      <c r="E815">
        <v>2</v>
      </c>
      <c r="F815" s="411" t="s">
        <v>1153</v>
      </c>
      <c r="G815" s="414" t="s">
        <v>829</v>
      </c>
      <c r="H815">
        <f t="shared" si="25"/>
        <v>272</v>
      </c>
      <c r="I815" s="414" t="s">
        <v>1078</v>
      </c>
      <c r="J815">
        <v>2</v>
      </c>
      <c r="K815" s="414" t="s">
        <v>1154</v>
      </c>
    </row>
    <row r="816" spans="1:11" ht="13.5">
      <c r="A816" s="523" t="s">
        <v>1152</v>
      </c>
      <c r="B816" s="414" t="s">
        <v>829</v>
      </c>
      <c r="C816">
        <f t="shared" si="24"/>
        <v>272</v>
      </c>
      <c r="D816" s="414" t="s">
        <v>563</v>
      </c>
      <c r="E816">
        <v>3</v>
      </c>
      <c r="F816" s="411" t="s">
        <v>1153</v>
      </c>
      <c r="G816" s="414" t="s">
        <v>829</v>
      </c>
      <c r="H816">
        <f t="shared" si="25"/>
        <v>272</v>
      </c>
      <c r="I816" s="414" t="s">
        <v>1078</v>
      </c>
      <c r="J816">
        <v>3</v>
      </c>
      <c r="K816" s="414" t="s">
        <v>1154</v>
      </c>
    </row>
    <row r="817" spans="1:11" ht="13.5">
      <c r="A817" s="523" t="s">
        <v>1152</v>
      </c>
      <c r="B817" s="414" t="s">
        <v>829</v>
      </c>
      <c r="C817">
        <f t="shared" si="24"/>
        <v>273</v>
      </c>
      <c r="D817" s="414" t="s">
        <v>563</v>
      </c>
      <c r="E817">
        <v>1</v>
      </c>
      <c r="F817" s="411" t="s">
        <v>1153</v>
      </c>
      <c r="G817" s="414" t="s">
        <v>829</v>
      </c>
      <c r="H817">
        <f t="shared" si="25"/>
        <v>273</v>
      </c>
      <c r="I817" s="414" t="s">
        <v>1078</v>
      </c>
      <c r="J817">
        <v>1</v>
      </c>
      <c r="K817" s="414" t="s">
        <v>1154</v>
      </c>
    </row>
    <row r="818" spans="1:11" ht="13.5">
      <c r="A818" s="523" t="s">
        <v>1152</v>
      </c>
      <c r="B818" s="414" t="s">
        <v>829</v>
      </c>
      <c r="C818">
        <f t="shared" si="24"/>
        <v>273</v>
      </c>
      <c r="D818" s="414" t="s">
        <v>563</v>
      </c>
      <c r="E818">
        <v>2</v>
      </c>
      <c r="F818" s="411" t="s">
        <v>1153</v>
      </c>
      <c r="G818" s="414" t="s">
        <v>829</v>
      </c>
      <c r="H818">
        <f t="shared" si="25"/>
        <v>273</v>
      </c>
      <c r="I818" s="414" t="s">
        <v>1078</v>
      </c>
      <c r="J818">
        <v>2</v>
      </c>
      <c r="K818" s="414" t="s">
        <v>1154</v>
      </c>
    </row>
    <row r="819" spans="1:11" ht="13.5">
      <c r="A819" s="523" t="s">
        <v>1152</v>
      </c>
      <c r="B819" s="414" t="s">
        <v>829</v>
      </c>
      <c r="C819">
        <f t="shared" si="24"/>
        <v>273</v>
      </c>
      <c r="D819" s="414" t="s">
        <v>563</v>
      </c>
      <c r="E819">
        <v>3</v>
      </c>
      <c r="F819" s="411" t="s">
        <v>1153</v>
      </c>
      <c r="G819" s="414" t="s">
        <v>829</v>
      </c>
      <c r="H819">
        <f t="shared" si="25"/>
        <v>273</v>
      </c>
      <c r="I819" s="414" t="s">
        <v>1078</v>
      </c>
      <c r="J819">
        <v>3</v>
      </c>
      <c r="K819" s="414" t="s">
        <v>1154</v>
      </c>
    </row>
    <row r="820" spans="1:11" ht="13.5">
      <c r="A820" s="523" t="s">
        <v>1152</v>
      </c>
      <c r="B820" s="414" t="s">
        <v>829</v>
      </c>
      <c r="C820">
        <f t="shared" si="24"/>
        <v>274</v>
      </c>
      <c r="D820" s="414" t="s">
        <v>563</v>
      </c>
      <c r="E820">
        <v>1</v>
      </c>
      <c r="F820" s="411" t="s">
        <v>1153</v>
      </c>
      <c r="G820" s="414" t="s">
        <v>829</v>
      </c>
      <c r="H820">
        <f t="shared" si="25"/>
        <v>274</v>
      </c>
      <c r="I820" s="414" t="s">
        <v>1078</v>
      </c>
      <c r="J820">
        <v>1</v>
      </c>
      <c r="K820" s="414" t="s">
        <v>1154</v>
      </c>
    </row>
    <row r="821" spans="1:11" ht="13.5">
      <c r="A821" s="523" t="s">
        <v>1152</v>
      </c>
      <c r="B821" s="414" t="s">
        <v>829</v>
      </c>
      <c r="C821">
        <f t="shared" si="24"/>
        <v>274</v>
      </c>
      <c r="D821" s="414" t="s">
        <v>563</v>
      </c>
      <c r="E821">
        <v>2</v>
      </c>
      <c r="F821" s="411" t="s">
        <v>1153</v>
      </c>
      <c r="G821" s="414" t="s">
        <v>829</v>
      </c>
      <c r="H821">
        <f t="shared" si="25"/>
        <v>274</v>
      </c>
      <c r="I821" s="414" t="s">
        <v>1078</v>
      </c>
      <c r="J821">
        <v>2</v>
      </c>
      <c r="K821" s="414" t="s">
        <v>1154</v>
      </c>
    </row>
    <row r="822" spans="1:11" ht="13.5">
      <c r="A822" s="523" t="s">
        <v>1152</v>
      </c>
      <c r="B822" s="414" t="s">
        <v>829</v>
      </c>
      <c r="C822">
        <f t="shared" si="24"/>
        <v>274</v>
      </c>
      <c r="D822" s="414" t="s">
        <v>563</v>
      </c>
      <c r="E822">
        <v>3</v>
      </c>
      <c r="F822" s="411" t="s">
        <v>1153</v>
      </c>
      <c r="G822" s="414" t="s">
        <v>829</v>
      </c>
      <c r="H822">
        <f t="shared" si="25"/>
        <v>274</v>
      </c>
      <c r="I822" s="414" t="s">
        <v>1078</v>
      </c>
      <c r="J822">
        <v>3</v>
      </c>
      <c r="K822" s="414" t="s">
        <v>1154</v>
      </c>
    </row>
    <row r="823" spans="1:11" ht="13.5">
      <c r="A823" s="523" t="s">
        <v>1152</v>
      </c>
      <c r="B823" s="414" t="s">
        <v>829</v>
      </c>
      <c r="C823">
        <f t="shared" si="24"/>
        <v>275</v>
      </c>
      <c r="D823" s="414" t="s">
        <v>563</v>
      </c>
      <c r="E823">
        <v>1</v>
      </c>
      <c r="F823" s="411" t="s">
        <v>1153</v>
      </c>
      <c r="G823" s="414" t="s">
        <v>829</v>
      </c>
      <c r="H823">
        <f t="shared" si="25"/>
        <v>275</v>
      </c>
      <c r="I823" s="414" t="s">
        <v>1078</v>
      </c>
      <c r="J823">
        <v>1</v>
      </c>
      <c r="K823" s="414" t="s">
        <v>1154</v>
      </c>
    </row>
    <row r="824" spans="1:11" ht="13.5">
      <c r="A824" s="523" t="s">
        <v>1152</v>
      </c>
      <c r="B824" s="414" t="s">
        <v>829</v>
      </c>
      <c r="C824">
        <f t="shared" si="24"/>
        <v>275</v>
      </c>
      <c r="D824" s="414" t="s">
        <v>563</v>
      </c>
      <c r="E824">
        <v>2</v>
      </c>
      <c r="F824" s="411" t="s">
        <v>1153</v>
      </c>
      <c r="G824" s="414" t="s">
        <v>829</v>
      </c>
      <c r="H824">
        <f t="shared" si="25"/>
        <v>275</v>
      </c>
      <c r="I824" s="414" t="s">
        <v>1078</v>
      </c>
      <c r="J824">
        <v>2</v>
      </c>
      <c r="K824" s="414" t="s">
        <v>1154</v>
      </c>
    </row>
    <row r="825" spans="1:11" ht="13.5">
      <c r="A825" s="523" t="s">
        <v>1152</v>
      </c>
      <c r="B825" s="414" t="s">
        <v>829</v>
      </c>
      <c r="C825">
        <f t="shared" si="24"/>
        <v>275</v>
      </c>
      <c r="D825" s="414" t="s">
        <v>563</v>
      </c>
      <c r="E825">
        <v>3</v>
      </c>
      <c r="F825" s="411" t="s">
        <v>1153</v>
      </c>
      <c r="G825" s="414" t="s">
        <v>829</v>
      </c>
      <c r="H825">
        <f t="shared" si="25"/>
        <v>275</v>
      </c>
      <c r="I825" s="414" t="s">
        <v>1078</v>
      </c>
      <c r="J825">
        <v>3</v>
      </c>
      <c r="K825" s="414" t="s">
        <v>1154</v>
      </c>
    </row>
    <row r="826" spans="1:11" ht="13.5">
      <c r="A826" s="523" t="s">
        <v>1152</v>
      </c>
      <c r="B826" s="414" t="s">
        <v>829</v>
      </c>
      <c r="C826">
        <f t="shared" si="24"/>
        <v>276</v>
      </c>
      <c r="D826" s="414" t="s">
        <v>563</v>
      </c>
      <c r="E826">
        <v>1</v>
      </c>
      <c r="F826" s="411" t="s">
        <v>1153</v>
      </c>
      <c r="G826" s="414" t="s">
        <v>829</v>
      </c>
      <c r="H826">
        <f t="shared" si="25"/>
        <v>276</v>
      </c>
      <c r="I826" s="414" t="s">
        <v>1078</v>
      </c>
      <c r="J826">
        <v>1</v>
      </c>
      <c r="K826" s="414" t="s">
        <v>1154</v>
      </c>
    </row>
    <row r="827" spans="1:11" ht="13.5">
      <c r="A827" s="523" t="s">
        <v>1152</v>
      </c>
      <c r="B827" s="414" t="s">
        <v>829</v>
      </c>
      <c r="C827">
        <f t="shared" si="24"/>
        <v>276</v>
      </c>
      <c r="D827" s="414" t="s">
        <v>563</v>
      </c>
      <c r="E827">
        <v>2</v>
      </c>
      <c r="F827" s="411" t="s">
        <v>1153</v>
      </c>
      <c r="G827" s="414" t="s">
        <v>829</v>
      </c>
      <c r="H827">
        <f t="shared" si="25"/>
        <v>276</v>
      </c>
      <c r="I827" s="414" t="s">
        <v>1078</v>
      </c>
      <c r="J827">
        <v>2</v>
      </c>
      <c r="K827" s="414" t="s">
        <v>1154</v>
      </c>
    </row>
    <row r="828" spans="1:11" ht="13.5">
      <c r="A828" s="523" t="s">
        <v>1152</v>
      </c>
      <c r="B828" s="414" t="s">
        <v>829</v>
      </c>
      <c r="C828">
        <f t="shared" si="24"/>
        <v>276</v>
      </c>
      <c r="D828" s="414" t="s">
        <v>563</v>
      </c>
      <c r="E828">
        <v>3</v>
      </c>
      <c r="F828" s="411" t="s">
        <v>1153</v>
      </c>
      <c r="G828" s="414" t="s">
        <v>829</v>
      </c>
      <c r="H828">
        <f t="shared" si="25"/>
        <v>276</v>
      </c>
      <c r="I828" s="414" t="s">
        <v>1078</v>
      </c>
      <c r="J828">
        <v>3</v>
      </c>
      <c r="K828" s="414" t="s">
        <v>1154</v>
      </c>
    </row>
    <row r="829" spans="1:11" ht="13.5">
      <c r="A829" s="523" t="s">
        <v>1152</v>
      </c>
      <c r="B829" s="414" t="s">
        <v>829</v>
      </c>
      <c r="C829">
        <f t="shared" si="24"/>
        <v>277</v>
      </c>
      <c r="D829" s="414" t="s">
        <v>563</v>
      </c>
      <c r="E829">
        <v>1</v>
      </c>
      <c r="F829" s="411" t="s">
        <v>1153</v>
      </c>
      <c r="G829" s="414" t="s">
        <v>829</v>
      </c>
      <c r="H829">
        <f t="shared" si="25"/>
        <v>277</v>
      </c>
      <c r="I829" s="414" t="s">
        <v>1078</v>
      </c>
      <c r="J829">
        <v>1</v>
      </c>
      <c r="K829" s="414" t="s">
        <v>1154</v>
      </c>
    </row>
    <row r="830" spans="1:11" ht="13.5">
      <c r="A830" s="523" t="s">
        <v>1152</v>
      </c>
      <c r="B830" s="414" t="s">
        <v>829</v>
      </c>
      <c r="C830">
        <f t="shared" si="24"/>
        <v>277</v>
      </c>
      <c r="D830" s="414" t="s">
        <v>563</v>
      </c>
      <c r="E830">
        <v>2</v>
      </c>
      <c r="F830" s="411" t="s">
        <v>1153</v>
      </c>
      <c r="G830" s="414" t="s">
        <v>829</v>
      </c>
      <c r="H830">
        <f t="shared" si="25"/>
        <v>277</v>
      </c>
      <c r="I830" s="414" t="s">
        <v>1078</v>
      </c>
      <c r="J830">
        <v>2</v>
      </c>
      <c r="K830" s="414" t="s">
        <v>1154</v>
      </c>
    </row>
    <row r="831" spans="1:11" ht="13.5">
      <c r="A831" s="523" t="s">
        <v>1152</v>
      </c>
      <c r="B831" s="414" t="s">
        <v>829</v>
      </c>
      <c r="C831">
        <f t="shared" si="24"/>
        <v>277</v>
      </c>
      <c r="D831" s="414" t="s">
        <v>563</v>
      </c>
      <c r="E831">
        <v>3</v>
      </c>
      <c r="F831" s="411" t="s">
        <v>1153</v>
      </c>
      <c r="G831" s="414" t="s">
        <v>829</v>
      </c>
      <c r="H831">
        <f t="shared" si="25"/>
        <v>277</v>
      </c>
      <c r="I831" s="414" t="s">
        <v>1078</v>
      </c>
      <c r="J831">
        <v>3</v>
      </c>
      <c r="K831" s="414" t="s">
        <v>1154</v>
      </c>
    </row>
    <row r="832" spans="1:11" ht="13.5">
      <c r="A832" s="523" t="s">
        <v>1152</v>
      </c>
      <c r="B832" s="414" t="s">
        <v>829</v>
      </c>
      <c r="C832">
        <f t="shared" si="24"/>
        <v>278</v>
      </c>
      <c r="D832" s="414" t="s">
        <v>563</v>
      </c>
      <c r="E832">
        <v>1</v>
      </c>
      <c r="F832" s="411" t="s">
        <v>1153</v>
      </c>
      <c r="G832" s="414" t="s">
        <v>829</v>
      </c>
      <c r="H832">
        <f t="shared" si="25"/>
        <v>278</v>
      </c>
      <c r="I832" s="414" t="s">
        <v>1078</v>
      </c>
      <c r="J832">
        <v>1</v>
      </c>
      <c r="K832" s="414" t="s">
        <v>1154</v>
      </c>
    </row>
    <row r="833" spans="1:11" ht="13.5">
      <c r="A833" s="523" t="s">
        <v>1152</v>
      </c>
      <c r="B833" s="414" t="s">
        <v>829</v>
      </c>
      <c r="C833">
        <f t="shared" si="24"/>
        <v>278</v>
      </c>
      <c r="D833" s="414" t="s">
        <v>563</v>
      </c>
      <c r="E833">
        <v>2</v>
      </c>
      <c r="F833" s="411" t="s">
        <v>1153</v>
      </c>
      <c r="G833" s="414" t="s">
        <v>829</v>
      </c>
      <c r="H833">
        <f t="shared" si="25"/>
        <v>278</v>
      </c>
      <c r="I833" s="414" t="s">
        <v>1078</v>
      </c>
      <c r="J833">
        <v>2</v>
      </c>
      <c r="K833" s="414" t="s">
        <v>1154</v>
      </c>
    </row>
    <row r="834" spans="1:11" ht="13.5">
      <c r="A834" s="523" t="s">
        <v>1152</v>
      </c>
      <c r="B834" s="414" t="s">
        <v>829</v>
      </c>
      <c r="C834">
        <f t="shared" si="24"/>
        <v>278</v>
      </c>
      <c r="D834" s="414" t="s">
        <v>563</v>
      </c>
      <c r="E834">
        <v>3</v>
      </c>
      <c r="F834" s="411" t="s">
        <v>1153</v>
      </c>
      <c r="G834" s="414" t="s">
        <v>829</v>
      </c>
      <c r="H834">
        <f t="shared" si="25"/>
        <v>278</v>
      </c>
      <c r="I834" s="414" t="s">
        <v>1078</v>
      </c>
      <c r="J834">
        <v>3</v>
      </c>
      <c r="K834" s="414" t="s">
        <v>1154</v>
      </c>
    </row>
    <row r="835" spans="1:11" ht="13.5">
      <c r="A835" s="523" t="s">
        <v>1152</v>
      </c>
      <c r="B835" s="414" t="s">
        <v>829</v>
      </c>
      <c r="C835">
        <f t="shared" si="24"/>
        <v>279</v>
      </c>
      <c r="D835" s="414" t="s">
        <v>563</v>
      </c>
      <c r="E835">
        <v>1</v>
      </c>
      <c r="F835" s="411" t="s">
        <v>1153</v>
      </c>
      <c r="G835" s="414" t="s">
        <v>829</v>
      </c>
      <c r="H835">
        <f t="shared" si="25"/>
        <v>279</v>
      </c>
      <c r="I835" s="414" t="s">
        <v>1078</v>
      </c>
      <c r="J835">
        <v>1</v>
      </c>
      <c r="K835" s="414" t="s">
        <v>1154</v>
      </c>
    </row>
    <row r="836" spans="1:11" ht="13.5">
      <c r="A836" s="523" t="s">
        <v>1152</v>
      </c>
      <c r="B836" s="414" t="s">
        <v>829</v>
      </c>
      <c r="C836">
        <f t="shared" si="24"/>
        <v>279</v>
      </c>
      <c r="D836" s="414" t="s">
        <v>563</v>
      </c>
      <c r="E836">
        <v>2</v>
      </c>
      <c r="F836" s="411" t="s">
        <v>1153</v>
      </c>
      <c r="G836" s="414" t="s">
        <v>829</v>
      </c>
      <c r="H836">
        <f t="shared" si="25"/>
        <v>279</v>
      </c>
      <c r="I836" s="414" t="s">
        <v>1078</v>
      </c>
      <c r="J836">
        <v>2</v>
      </c>
      <c r="K836" s="414" t="s">
        <v>1154</v>
      </c>
    </row>
    <row r="837" spans="1:11" ht="13.5">
      <c r="A837" s="523" t="s">
        <v>1152</v>
      </c>
      <c r="B837" s="414" t="s">
        <v>829</v>
      </c>
      <c r="C837">
        <f t="shared" ref="C837:C900" si="26">C834+1</f>
        <v>279</v>
      </c>
      <c r="D837" s="414" t="s">
        <v>563</v>
      </c>
      <c r="E837">
        <v>3</v>
      </c>
      <c r="F837" s="411" t="s">
        <v>1153</v>
      </c>
      <c r="G837" s="414" t="s">
        <v>829</v>
      </c>
      <c r="H837">
        <f t="shared" ref="H837:H900" si="27">H834+1</f>
        <v>279</v>
      </c>
      <c r="I837" s="414" t="s">
        <v>1078</v>
      </c>
      <c r="J837">
        <v>3</v>
      </c>
      <c r="K837" s="414" t="s">
        <v>1154</v>
      </c>
    </row>
    <row r="838" spans="1:11" ht="13.5">
      <c r="A838" s="523" t="s">
        <v>1152</v>
      </c>
      <c r="B838" s="414" t="s">
        <v>829</v>
      </c>
      <c r="C838">
        <f t="shared" si="26"/>
        <v>280</v>
      </c>
      <c r="D838" s="414" t="s">
        <v>563</v>
      </c>
      <c r="E838">
        <v>1</v>
      </c>
      <c r="F838" s="411" t="s">
        <v>1153</v>
      </c>
      <c r="G838" s="414" t="s">
        <v>829</v>
      </c>
      <c r="H838">
        <f t="shared" si="27"/>
        <v>280</v>
      </c>
      <c r="I838" s="414" t="s">
        <v>1078</v>
      </c>
      <c r="J838">
        <v>1</v>
      </c>
      <c r="K838" s="414" t="s">
        <v>1154</v>
      </c>
    </row>
    <row r="839" spans="1:11" ht="13.5">
      <c r="A839" s="523" t="s">
        <v>1152</v>
      </c>
      <c r="B839" s="414" t="s">
        <v>829</v>
      </c>
      <c r="C839">
        <f t="shared" si="26"/>
        <v>280</v>
      </c>
      <c r="D839" s="414" t="s">
        <v>563</v>
      </c>
      <c r="E839">
        <v>2</v>
      </c>
      <c r="F839" s="411" t="s">
        <v>1153</v>
      </c>
      <c r="G839" s="414" t="s">
        <v>829</v>
      </c>
      <c r="H839">
        <f t="shared" si="27"/>
        <v>280</v>
      </c>
      <c r="I839" s="414" t="s">
        <v>1078</v>
      </c>
      <c r="J839">
        <v>2</v>
      </c>
      <c r="K839" s="414" t="s">
        <v>1154</v>
      </c>
    </row>
    <row r="840" spans="1:11" ht="13.5">
      <c r="A840" s="523" t="s">
        <v>1152</v>
      </c>
      <c r="B840" s="414" t="s">
        <v>829</v>
      </c>
      <c r="C840">
        <f t="shared" si="26"/>
        <v>280</v>
      </c>
      <c r="D840" s="414" t="s">
        <v>563</v>
      </c>
      <c r="E840">
        <v>3</v>
      </c>
      <c r="F840" s="411" t="s">
        <v>1153</v>
      </c>
      <c r="G840" s="414" t="s">
        <v>829</v>
      </c>
      <c r="H840">
        <f t="shared" si="27"/>
        <v>280</v>
      </c>
      <c r="I840" s="414" t="s">
        <v>1078</v>
      </c>
      <c r="J840">
        <v>3</v>
      </c>
      <c r="K840" s="414" t="s">
        <v>1154</v>
      </c>
    </row>
    <row r="841" spans="1:11" ht="13.5">
      <c r="A841" s="523" t="s">
        <v>1152</v>
      </c>
      <c r="B841" s="414" t="s">
        <v>829</v>
      </c>
      <c r="C841">
        <f t="shared" si="26"/>
        <v>281</v>
      </c>
      <c r="D841" s="414" t="s">
        <v>563</v>
      </c>
      <c r="E841">
        <v>1</v>
      </c>
      <c r="F841" s="411" t="s">
        <v>1153</v>
      </c>
      <c r="G841" s="414" t="s">
        <v>829</v>
      </c>
      <c r="H841">
        <f t="shared" si="27"/>
        <v>281</v>
      </c>
      <c r="I841" s="414" t="s">
        <v>1078</v>
      </c>
      <c r="J841">
        <v>1</v>
      </c>
      <c r="K841" s="414" t="s">
        <v>1154</v>
      </c>
    </row>
    <row r="842" spans="1:11" ht="13.5">
      <c r="A842" s="523" t="s">
        <v>1152</v>
      </c>
      <c r="B842" s="414" t="s">
        <v>829</v>
      </c>
      <c r="C842">
        <f t="shared" si="26"/>
        <v>281</v>
      </c>
      <c r="D842" s="414" t="s">
        <v>563</v>
      </c>
      <c r="E842">
        <v>2</v>
      </c>
      <c r="F842" s="411" t="s">
        <v>1153</v>
      </c>
      <c r="G842" s="414" t="s">
        <v>829</v>
      </c>
      <c r="H842">
        <f t="shared" si="27"/>
        <v>281</v>
      </c>
      <c r="I842" s="414" t="s">
        <v>1078</v>
      </c>
      <c r="J842">
        <v>2</v>
      </c>
      <c r="K842" s="414" t="s">
        <v>1154</v>
      </c>
    </row>
    <row r="843" spans="1:11" ht="13.5">
      <c r="A843" s="523" t="s">
        <v>1152</v>
      </c>
      <c r="B843" s="414" t="s">
        <v>829</v>
      </c>
      <c r="C843">
        <f t="shared" si="26"/>
        <v>281</v>
      </c>
      <c r="D843" s="414" t="s">
        <v>563</v>
      </c>
      <c r="E843">
        <v>3</v>
      </c>
      <c r="F843" s="411" t="s">
        <v>1153</v>
      </c>
      <c r="G843" s="414" t="s">
        <v>829</v>
      </c>
      <c r="H843">
        <f t="shared" si="27"/>
        <v>281</v>
      </c>
      <c r="I843" s="414" t="s">
        <v>1078</v>
      </c>
      <c r="J843">
        <v>3</v>
      </c>
      <c r="K843" s="414" t="s">
        <v>1154</v>
      </c>
    </row>
    <row r="844" spans="1:11" ht="13.5">
      <c r="A844" s="523" t="s">
        <v>1152</v>
      </c>
      <c r="B844" s="414" t="s">
        <v>829</v>
      </c>
      <c r="C844">
        <f t="shared" si="26"/>
        <v>282</v>
      </c>
      <c r="D844" s="414" t="s">
        <v>563</v>
      </c>
      <c r="E844">
        <v>1</v>
      </c>
      <c r="F844" s="411" t="s">
        <v>1153</v>
      </c>
      <c r="G844" s="414" t="s">
        <v>829</v>
      </c>
      <c r="H844">
        <f t="shared" si="27"/>
        <v>282</v>
      </c>
      <c r="I844" s="414" t="s">
        <v>1078</v>
      </c>
      <c r="J844">
        <v>1</v>
      </c>
      <c r="K844" s="414" t="s">
        <v>1154</v>
      </c>
    </row>
    <row r="845" spans="1:11" ht="13.5">
      <c r="A845" s="523" t="s">
        <v>1152</v>
      </c>
      <c r="B845" s="414" t="s">
        <v>829</v>
      </c>
      <c r="C845">
        <f t="shared" si="26"/>
        <v>282</v>
      </c>
      <c r="D845" s="414" t="s">
        <v>563</v>
      </c>
      <c r="E845">
        <v>2</v>
      </c>
      <c r="F845" s="411" t="s">
        <v>1153</v>
      </c>
      <c r="G845" s="414" t="s">
        <v>829</v>
      </c>
      <c r="H845">
        <f t="shared" si="27"/>
        <v>282</v>
      </c>
      <c r="I845" s="414" t="s">
        <v>1078</v>
      </c>
      <c r="J845">
        <v>2</v>
      </c>
      <c r="K845" s="414" t="s">
        <v>1154</v>
      </c>
    </row>
    <row r="846" spans="1:11" ht="13.5">
      <c r="A846" s="523" t="s">
        <v>1152</v>
      </c>
      <c r="B846" s="414" t="s">
        <v>829</v>
      </c>
      <c r="C846">
        <f t="shared" si="26"/>
        <v>282</v>
      </c>
      <c r="D846" s="414" t="s">
        <v>563</v>
      </c>
      <c r="E846">
        <v>3</v>
      </c>
      <c r="F846" s="411" t="s">
        <v>1153</v>
      </c>
      <c r="G846" s="414" t="s">
        <v>829</v>
      </c>
      <c r="H846">
        <f t="shared" si="27"/>
        <v>282</v>
      </c>
      <c r="I846" s="414" t="s">
        <v>1078</v>
      </c>
      <c r="J846">
        <v>3</v>
      </c>
      <c r="K846" s="414" t="s">
        <v>1154</v>
      </c>
    </row>
    <row r="847" spans="1:11" ht="13.5">
      <c r="A847" s="523" t="s">
        <v>1152</v>
      </c>
      <c r="B847" s="414" t="s">
        <v>829</v>
      </c>
      <c r="C847">
        <f t="shared" si="26"/>
        <v>283</v>
      </c>
      <c r="D847" s="414" t="s">
        <v>563</v>
      </c>
      <c r="E847">
        <v>1</v>
      </c>
      <c r="F847" s="411" t="s">
        <v>1153</v>
      </c>
      <c r="G847" s="414" t="s">
        <v>829</v>
      </c>
      <c r="H847">
        <f t="shared" si="27"/>
        <v>283</v>
      </c>
      <c r="I847" s="414" t="s">
        <v>1078</v>
      </c>
      <c r="J847">
        <v>1</v>
      </c>
      <c r="K847" s="414" t="s">
        <v>1154</v>
      </c>
    </row>
    <row r="848" spans="1:11" ht="13.5">
      <c r="A848" s="523" t="s">
        <v>1152</v>
      </c>
      <c r="B848" s="414" t="s">
        <v>829</v>
      </c>
      <c r="C848">
        <f t="shared" si="26"/>
        <v>283</v>
      </c>
      <c r="D848" s="414" t="s">
        <v>563</v>
      </c>
      <c r="E848">
        <v>2</v>
      </c>
      <c r="F848" s="411" t="s">
        <v>1153</v>
      </c>
      <c r="G848" s="414" t="s">
        <v>829</v>
      </c>
      <c r="H848">
        <f t="shared" si="27"/>
        <v>283</v>
      </c>
      <c r="I848" s="414" t="s">
        <v>1078</v>
      </c>
      <c r="J848">
        <v>2</v>
      </c>
      <c r="K848" s="414" t="s">
        <v>1154</v>
      </c>
    </row>
    <row r="849" spans="1:11" ht="13.5">
      <c r="A849" s="523" t="s">
        <v>1152</v>
      </c>
      <c r="B849" s="414" t="s">
        <v>829</v>
      </c>
      <c r="C849">
        <f t="shared" si="26"/>
        <v>283</v>
      </c>
      <c r="D849" s="414" t="s">
        <v>563</v>
      </c>
      <c r="E849">
        <v>3</v>
      </c>
      <c r="F849" s="411" t="s">
        <v>1153</v>
      </c>
      <c r="G849" s="414" t="s">
        <v>829</v>
      </c>
      <c r="H849">
        <f t="shared" si="27"/>
        <v>283</v>
      </c>
      <c r="I849" s="414" t="s">
        <v>1078</v>
      </c>
      <c r="J849">
        <v>3</v>
      </c>
      <c r="K849" s="414" t="s">
        <v>1154</v>
      </c>
    </row>
    <row r="850" spans="1:11" ht="13.5">
      <c r="A850" s="523" t="s">
        <v>1152</v>
      </c>
      <c r="B850" s="414" t="s">
        <v>829</v>
      </c>
      <c r="C850">
        <f t="shared" si="26"/>
        <v>284</v>
      </c>
      <c r="D850" s="414" t="s">
        <v>563</v>
      </c>
      <c r="E850">
        <v>1</v>
      </c>
      <c r="F850" s="411" t="s">
        <v>1153</v>
      </c>
      <c r="G850" s="414" t="s">
        <v>829</v>
      </c>
      <c r="H850">
        <f t="shared" si="27"/>
        <v>284</v>
      </c>
      <c r="I850" s="414" t="s">
        <v>1078</v>
      </c>
      <c r="J850">
        <v>1</v>
      </c>
      <c r="K850" s="414" t="s">
        <v>1154</v>
      </c>
    </row>
    <row r="851" spans="1:11" ht="13.5">
      <c r="A851" s="523" t="s">
        <v>1152</v>
      </c>
      <c r="B851" s="414" t="s">
        <v>829</v>
      </c>
      <c r="C851">
        <f t="shared" si="26"/>
        <v>284</v>
      </c>
      <c r="D851" s="414" t="s">
        <v>563</v>
      </c>
      <c r="E851">
        <v>2</v>
      </c>
      <c r="F851" s="411" t="s">
        <v>1153</v>
      </c>
      <c r="G851" s="414" t="s">
        <v>829</v>
      </c>
      <c r="H851">
        <f t="shared" si="27"/>
        <v>284</v>
      </c>
      <c r="I851" s="414" t="s">
        <v>1078</v>
      </c>
      <c r="J851">
        <v>2</v>
      </c>
      <c r="K851" s="414" t="s">
        <v>1154</v>
      </c>
    </row>
    <row r="852" spans="1:11" ht="13.5">
      <c r="A852" s="523" t="s">
        <v>1152</v>
      </c>
      <c r="B852" s="414" t="s">
        <v>829</v>
      </c>
      <c r="C852">
        <f t="shared" si="26"/>
        <v>284</v>
      </c>
      <c r="D852" s="414" t="s">
        <v>563</v>
      </c>
      <c r="E852">
        <v>3</v>
      </c>
      <c r="F852" s="411" t="s">
        <v>1153</v>
      </c>
      <c r="G852" s="414" t="s">
        <v>829</v>
      </c>
      <c r="H852">
        <f t="shared" si="27"/>
        <v>284</v>
      </c>
      <c r="I852" s="414" t="s">
        <v>1078</v>
      </c>
      <c r="J852">
        <v>3</v>
      </c>
      <c r="K852" s="414" t="s">
        <v>1154</v>
      </c>
    </row>
    <row r="853" spans="1:11" ht="13.5">
      <c r="A853" s="523" t="s">
        <v>1152</v>
      </c>
      <c r="B853" s="414" t="s">
        <v>829</v>
      </c>
      <c r="C853">
        <f t="shared" si="26"/>
        <v>285</v>
      </c>
      <c r="D853" s="414" t="s">
        <v>563</v>
      </c>
      <c r="E853">
        <v>1</v>
      </c>
      <c r="F853" s="411" t="s">
        <v>1153</v>
      </c>
      <c r="G853" s="414" t="s">
        <v>829</v>
      </c>
      <c r="H853">
        <f t="shared" si="27"/>
        <v>285</v>
      </c>
      <c r="I853" s="414" t="s">
        <v>1078</v>
      </c>
      <c r="J853">
        <v>1</v>
      </c>
      <c r="K853" s="414" t="s">
        <v>1154</v>
      </c>
    </row>
    <row r="854" spans="1:11" ht="13.5">
      <c r="A854" s="523" t="s">
        <v>1152</v>
      </c>
      <c r="B854" s="414" t="s">
        <v>829</v>
      </c>
      <c r="C854">
        <f t="shared" si="26"/>
        <v>285</v>
      </c>
      <c r="D854" s="414" t="s">
        <v>563</v>
      </c>
      <c r="E854">
        <v>2</v>
      </c>
      <c r="F854" s="411" t="s">
        <v>1153</v>
      </c>
      <c r="G854" s="414" t="s">
        <v>829</v>
      </c>
      <c r="H854">
        <f t="shared" si="27"/>
        <v>285</v>
      </c>
      <c r="I854" s="414" t="s">
        <v>1078</v>
      </c>
      <c r="J854">
        <v>2</v>
      </c>
      <c r="K854" s="414" t="s">
        <v>1154</v>
      </c>
    </row>
    <row r="855" spans="1:11" ht="13.5">
      <c r="A855" s="523" t="s">
        <v>1152</v>
      </c>
      <c r="B855" s="414" t="s">
        <v>829</v>
      </c>
      <c r="C855">
        <f t="shared" si="26"/>
        <v>285</v>
      </c>
      <c r="D855" s="414" t="s">
        <v>563</v>
      </c>
      <c r="E855">
        <v>3</v>
      </c>
      <c r="F855" s="411" t="s">
        <v>1153</v>
      </c>
      <c r="G855" s="414" t="s">
        <v>829</v>
      </c>
      <c r="H855">
        <f t="shared" si="27"/>
        <v>285</v>
      </c>
      <c r="I855" s="414" t="s">
        <v>1078</v>
      </c>
      <c r="J855">
        <v>3</v>
      </c>
      <c r="K855" s="414" t="s">
        <v>1154</v>
      </c>
    </row>
    <row r="856" spans="1:11" ht="13.5">
      <c r="A856" s="523" t="s">
        <v>1152</v>
      </c>
      <c r="B856" s="414" t="s">
        <v>829</v>
      </c>
      <c r="C856">
        <f t="shared" si="26"/>
        <v>286</v>
      </c>
      <c r="D856" s="414" t="s">
        <v>563</v>
      </c>
      <c r="E856">
        <v>1</v>
      </c>
      <c r="F856" s="411" t="s">
        <v>1153</v>
      </c>
      <c r="G856" s="414" t="s">
        <v>829</v>
      </c>
      <c r="H856">
        <f t="shared" si="27"/>
        <v>286</v>
      </c>
      <c r="I856" s="414" t="s">
        <v>1078</v>
      </c>
      <c r="J856">
        <v>1</v>
      </c>
      <c r="K856" s="414" t="s">
        <v>1154</v>
      </c>
    </row>
    <row r="857" spans="1:11" ht="13.5">
      <c r="A857" s="523" t="s">
        <v>1152</v>
      </c>
      <c r="B857" s="414" t="s">
        <v>829</v>
      </c>
      <c r="C857">
        <f t="shared" si="26"/>
        <v>286</v>
      </c>
      <c r="D857" s="414" t="s">
        <v>563</v>
      </c>
      <c r="E857">
        <v>2</v>
      </c>
      <c r="F857" s="411" t="s">
        <v>1153</v>
      </c>
      <c r="G857" s="414" t="s">
        <v>829</v>
      </c>
      <c r="H857">
        <f t="shared" si="27"/>
        <v>286</v>
      </c>
      <c r="I857" s="414" t="s">
        <v>1078</v>
      </c>
      <c r="J857">
        <v>2</v>
      </c>
      <c r="K857" s="414" t="s">
        <v>1154</v>
      </c>
    </row>
    <row r="858" spans="1:11" ht="13.5">
      <c r="A858" s="523" t="s">
        <v>1152</v>
      </c>
      <c r="B858" s="414" t="s">
        <v>829</v>
      </c>
      <c r="C858">
        <f t="shared" si="26"/>
        <v>286</v>
      </c>
      <c r="D858" s="414" t="s">
        <v>563</v>
      </c>
      <c r="E858">
        <v>3</v>
      </c>
      <c r="F858" s="411" t="s">
        <v>1153</v>
      </c>
      <c r="G858" s="414" t="s">
        <v>829</v>
      </c>
      <c r="H858">
        <f t="shared" si="27"/>
        <v>286</v>
      </c>
      <c r="I858" s="414" t="s">
        <v>1078</v>
      </c>
      <c r="J858">
        <v>3</v>
      </c>
      <c r="K858" s="414" t="s">
        <v>1154</v>
      </c>
    </row>
    <row r="859" spans="1:11" ht="13.5">
      <c r="A859" s="523" t="s">
        <v>1152</v>
      </c>
      <c r="B859" s="414" t="s">
        <v>829</v>
      </c>
      <c r="C859">
        <f t="shared" si="26"/>
        <v>287</v>
      </c>
      <c r="D859" s="414" t="s">
        <v>563</v>
      </c>
      <c r="E859">
        <v>1</v>
      </c>
      <c r="F859" s="411" t="s">
        <v>1153</v>
      </c>
      <c r="G859" s="414" t="s">
        <v>829</v>
      </c>
      <c r="H859">
        <f t="shared" si="27"/>
        <v>287</v>
      </c>
      <c r="I859" s="414" t="s">
        <v>1078</v>
      </c>
      <c r="J859">
        <v>1</v>
      </c>
      <c r="K859" s="414" t="s">
        <v>1154</v>
      </c>
    </row>
    <row r="860" spans="1:11" ht="13.5">
      <c r="A860" s="523" t="s">
        <v>1152</v>
      </c>
      <c r="B860" s="414" t="s">
        <v>829</v>
      </c>
      <c r="C860">
        <f t="shared" si="26"/>
        <v>287</v>
      </c>
      <c r="D860" s="414" t="s">
        <v>563</v>
      </c>
      <c r="E860">
        <v>2</v>
      </c>
      <c r="F860" s="411" t="s">
        <v>1153</v>
      </c>
      <c r="G860" s="414" t="s">
        <v>829</v>
      </c>
      <c r="H860">
        <f t="shared" si="27"/>
        <v>287</v>
      </c>
      <c r="I860" s="414" t="s">
        <v>1078</v>
      </c>
      <c r="J860">
        <v>2</v>
      </c>
      <c r="K860" s="414" t="s">
        <v>1154</v>
      </c>
    </row>
    <row r="861" spans="1:11" ht="13.5">
      <c r="A861" s="523" t="s">
        <v>1152</v>
      </c>
      <c r="B861" s="414" t="s">
        <v>829</v>
      </c>
      <c r="C861">
        <f t="shared" si="26"/>
        <v>287</v>
      </c>
      <c r="D861" s="414" t="s">
        <v>563</v>
      </c>
      <c r="E861">
        <v>3</v>
      </c>
      <c r="F861" s="411" t="s">
        <v>1153</v>
      </c>
      <c r="G861" s="414" t="s">
        <v>829</v>
      </c>
      <c r="H861">
        <f t="shared" si="27"/>
        <v>287</v>
      </c>
      <c r="I861" s="414" t="s">
        <v>1078</v>
      </c>
      <c r="J861">
        <v>3</v>
      </c>
      <c r="K861" s="414" t="s">
        <v>1154</v>
      </c>
    </row>
    <row r="862" spans="1:11" ht="13.5">
      <c r="A862" s="523" t="s">
        <v>1152</v>
      </c>
      <c r="B862" s="414" t="s">
        <v>829</v>
      </c>
      <c r="C862">
        <f t="shared" si="26"/>
        <v>288</v>
      </c>
      <c r="D862" s="414" t="s">
        <v>563</v>
      </c>
      <c r="E862">
        <v>1</v>
      </c>
      <c r="F862" s="411" t="s">
        <v>1153</v>
      </c>
      <c r="G862" s="414" t="s">
        <v>829</v>
      </c>
      <c r="H862">
        <f t="shared" si="27"/>
        <v>288</v>
      </c>
      <c r="I862" s="414" t="s">
        <v>1078</v>
      </c>
      <c r="J862">
        <v>1</v>
      </c>
      <c r="K862" s="414" t="s">
        <v>1154</v>
      </c>
    </row>
    <row r="863" spans="1:11" ht="13.5">
      <c r="A863" s="523" t="s">
        <v>1152</v>
      </c>
      <c r="B863" s="414" t="s">
        <v>829</v>
      </c>
      <c r="C863">
        <f t="shared" si="26"/>
        <v>288</v>
      </c>
      <c r="D863" s="414" t="s">
        <v>563</v>
      </c>
      <c r="E863">
        <v>2</v>
      </c>
      <c r="F863" s="411" t="s">
        <v>1153</v>
      </c>
      <c r="G863" s="414" t="s">
        <v>829</v>
      </c>
      <c r="H863">
        <f t="shared" si="27"/>
        <v>288</v>
      </c>
      <c r="I863" s="414" t="s">
        <v>1078</v>
      </c>
      <c r="J863">
        <v>2</v>
      </c>
      <c r="K863" s="414" t="s">
        <v>1154</v>
      </c>
    </row>
    <row r="864" spans="1:11" ht="13.5">
      <c r="A864" s="523" t="s">
        <v>1152</v>
      </c>
      <c r="B864" s="414" t="s">
        <v>829</v>
      </c>
      <c r="C864">
        <f t="shared" si="26"/>
        <v>288</v>
      </c>
      <c r="D864" s="414" t="s">
        <v>563</v>
      </c>
      <c r="E864">
        <v>3</v>
      </c>
      <c r="F864" s="411" t="s">
        <v>1153</v>
      </c>
      <c r="G864" s="414" t="s">
        <v>829</v>
      </c>
      <c r="H864">
        <f t="shared" si="27"/>
        <v>288</v>
      </c>
      <c r="I864" s="414" t="s">
        <v>1078</v>
      </c>
      <c r="J864">
        <v>3</v>
      </c>
      <c r="K864" s="414" t="s">
        <v>1154</v>
      </c>
    </row>
    <row r="865" spans="1:11" ht="13.5">
      <c r="A865" s="523" t="s">
        <v>1152</v>
      </c>
      <c r="B865" s="414" t="s">
        <v>829</v>
      </c>
      <c r="C865">
        <f t="shared" si="26"/>
        <v>289</v>
      </c>
      <c r="D865" s="414" t="s">
        <v>563</v>
      </c>
      <c r="E865">
        <v>1</v>
      </c>
      <c r="F865" s="411" t="s">
        <v>1153</v>
      </c>
      <c r="G865" s="414" t="s">
        <v>829</v>
      </c>
      <c r="H865">
        <f t="shared" si="27"/>
        <v>289</v>
      </c>
      <c r="I865" s="414" t="s">
        <v>1078</v>
      </c>
      <c r="J865">
        <v>1</v>
      </c>
      <c r="K865" s="414" t="s">
        <v>1154</v>
      </c>
    </row>
    <row r="866" spans="1:11" ht="13.5">
      <c r="A866" s="523" t="s">
        <v>1152</v>
      </c>
      <c r="B866" s="414" t="s">
        <v>829</v>
      </c>
      <c r="C866">
        <f t="shared" si="26"/>
        <v>289</v>
      </c>
      <c r="D866" s="414" t="s">
        <v>563</v>
      </c>
      <c r="E866">
        <v>2</v>
      </c>
      <c r="F866" s="411" t="s">
        <v>1153</v>
      </c>
      <c r="G866" s="414" t="s">
        <v>829</v>
      </c>
      <c r="H866">
        <f t="shared" si="27"/>
        <v>289</v>
      </c>
      <c r="I866" s="414" t="s">
        <v>1078</v>
      </c>
      <c r="J866">
        <v>2</v>
      </c>
      <c r="K866" s="414" t="s">
        <v>1154</v>
      </c>
    </row>
    <row r="867" spans="1:11" ht="13.5">
      <c r="A867" s="523" t="s">
        <v>1152</v>
      </c>
      <c r="B867" s="414" t="s">
        <v>829</v>
      </c>
      <c r="C867">
        <f t="shared" si="26"/>
        <v>289</v>
      </c>
      <c r="D867" s="414" t="s">
        <v>563</v>
      </c>
      <c r="E867">
        <v>3</v>
      </c>
      <c r="F867" s="411" t="s">
        <v>1153</v>
      </c>
      <c r="G867" s="414" t="s">
        <v>829</v>
      </c>
      <c r="H867">
        <f t="shared" si="27"/>
        <v>289</v>
      </c>
      <c r="I867" s="414" t="s">
        <v>1078</v>
      </c>
      <c r="J867">
        <v>3</v>
      </c>
      <c r="K867" s="414" t="s">
        <v>1154</v>
      </c>
    </row>
    <row r="868" spans="1:11" ht="13.5">
      <c r="A868" s="523" t="s">
        <v>1152</v>
      </c>
      <c r="B868" s="414" t="s">
        <v>829</v>
      </c>
      <c r="C868">
        <f t="shared" si="26"/>
        <v>290</v>
      </c>
      <c r="D868" s="414" t="s">
        <v>563</v>
      </c>
      <c r="E868">
        <v>1</v>
      </c>
      <c r="F868" s="411" t="s">
        <v>1153</v>
      </c>
      <c r="G868" s="414" t="s">
        <v>829</v>
      </c>
      <c r="H868">
        <f t="shared" si="27"/>
        <v>290</v>
      </c>
      <c r="I868" s="414" t="s">
        <v>1078</v>
      </c>
      <c r="J868">
        <v>1</v>
      </c>
      <c r="K868" s="414" t="s">
        <v>1154</v>
      </c>
    </row>
    <row r="869" spans="1:11" ht="13.5">
      <c r="A869" s="523" t="s">
        <v>1152</v>
      </c>
      <c r="B869" s="414" t="s">
        <v>829</v>
      </c>
      <c r="C869">
        <f t="shared" si="26"/>
        <v>290</v>
      </c>
      <c r="D869" s="414" t="s">
        <v>563</v>
      </c>
      <c r="E869">
        <v>2</v>
      </c>
      <c r="F869" s="411" t="s">
        <v>1153</v>
      </c>
      <c r="G869" s="414" t="s">
        <v>829</v>
      </c>
      <c r="H869">
        <f t="shared" si="27"/>
        <v>290</v>
      </c>
      <c r="I869" s="414" t="s">
        <v>1078</v>
      </c>
      <c r="J869">
        <v>2</v>
      </c>
      <c r="K869" s="414" t="s">
        <v>1154</v>
      </c>
    </row>
    <row r="870" spans="1:11" ht="13.5">
      <c r="A870" s="523" t="s">
        <v>1152</v>
      </c>
      <c r="B870" s="414" t="s">
        <v>829</v>
      </c>
      <c r="C870">
        <f t="shared" si="26"/>
        <v>290</v>
      </c>
      <c r="D870" s="414" t="s">
        <v>563</v>
      </c>
      <c r="E870">
        <v>3</v>
      </c>
      <c r="F870" s="411" t="s">
        <v>1153</v>
      </c>
      <c r="G870" s="414" t="s">
        <v>829</v>
      </c>
      <c r="H870">
        <f t="shared" si="27"/>
        <v>290</v>
      </c>
      <c r="I870" s="414" t="s">
        <v>1078</v>
      </c>
      <c r="J870">
        <v>3</v>
      </c>
      <c r="K870" s="414" t="s">
        <v>1154</v>
      </c>
    </row>
    <row r="871" spans="1:11" ht="13.5">
      <c r="A871" s="523" t="s">
        <v>1152</v>
      </c>
      <c r="B871" s="414" t="s">
        <v>829</v>
      </c>
      <c r="C871">
        <f t="shared" si="26"/>
        <v>291</v>
      </c>
      <c r="D871" s="414" t="s">
        <v>563</v>
      </c>
      <c r="E871">
        <v>1</v>
      </c>
      <c r="F871" s="411" t="s">
        <v>1153</v>
      </c>
      <c r="G871" s="414" t="s">
        <v>829</v>
      </c>
      <c r="H871">
        <f t="shared" si="27"/>
        <v>291</v>
      </c>
      <c r="I871" s="414" t="s">
        <v>1078</v>
      </c>
      <c r="J871">
        <v>1</v>
      </c>
      <c r="K871" s="414" t="s">
        <v>1154</v>
      </c>
    </row>
    <row r="872" spans="1:11" ht="13.5">
      <c r="A872" s="523" t="s">
        <v>1152</v>
      </c>
      <c r="B872" s="414" t="s">
        <v>829</v>
      </c>
      <c r="C872">
        <f t="shared" si="26"/>
        <v>291</v>
      </c>
      <c r="D872" s="414" t="s">
        <v>563</v>
      </c>
      <c r="E872">
        <v>2</v>
      </c>
      <c r="F872" s="411" t="s">
        <v>1153</v>
      </c>
      <c r="G872" s="414" t="s">
        <v>829</v>
      </c>
      <c r="H872">
        <f t="shared" si="27"/>
        <v>291</v>
      </c>
      <c r="I872" s="414" t="s">
        <v>1078</v>
      </c>
      <c r="J872">
        <v>2</v>
      </c>
      <c r="K872" s="414" t="s">
        <v>1154</v>
      </c>
    </row>
    <row r="873" spans="1:11" ht="13.5">
      <c r="A873" s="523" t="s">
        <v>1152</v>
      </c>
      <c r="B873" s="414" t="s">
        <v>829</v>
      </c>
      <c r="C873">
        <f t="shared" si="26"/>
        <v>291</v>
      </c>
      <c r="D873" s="414" t="s">
        <v>563</v>
      </c>
      <c r="E873">
        <v>3</v>
      </c>
      <c r="F873" s="411" t="s">
        <v>1153</v>
      </c>
      <c r="G873" s="414" t="s">
        <v>829</v>
      </c>
      <c r="H873">
        <f t="shared" si="27"/>
        <v>291</v>
      </c>
      <c r="I873" s="414" t="s">
        <v>1078</v>
      </c>
      <c r="J873">
        <v>3</v>
      </c>
      <c r="K873" s="414" t="s">
        <v>1154</v>
      </c>
    </row>
    <row r="874" spans="1:11" ht="13.5">
      <c r="A874" s="523" t="s">
        <v>1152</v>
      </c>
      <c r="B874" s="414" t="s">
        <v>829</v>
      </c>
      <c r="C874">
        <f t="shared" si="26"/>
        <v>292</v>
      </c>
      <c r="D874" s="414" t="s">
        <v>563</v>
      </c>
      <c r="E874">
        <v>1</v>
      </c>
      <c r="F874" s="411" t="s">
        <v>1153</v>
      </c>
      <c r="G874" s="414" t="s">
        <v>829</v>
      </c>
      <c r="H874">
        <f t="shared" si="27"/>
        <v>292</v>
      </c>
      <c r="I874" s="414" t="s">
        <v>1078</v>
      </c>
      <c r="J874">
        <v>1</v>
      </c>
      <c r="K874" s="414" t="s">
        <v>1154</v>
      </c>
    </row>
    <row r="875" spans="1:11" ht="13.5">
      <c r="A875" s="523" t="s">
        <v>1152</v>
      </c>
      <c r="B875" s="414" t="s">
        <v>829</v>
      </c>
      <c r="C875">
        <f t="shared" si="26"/>
        <v>292</v>
      </c>
      <c r="D875" s="414" t="s">
        <v>563</v>
      </c>
      <c r="E875">
        <v>2</v>
      </c>
      <c r="F875" s="411" t="s">
        <v>1153</v>
      </c>
      <c r="G875" s="414" t="s">
        <v>829</v>
      </c>
      <c r="H875">
        <f t="shared" si="27"/>
        <v>292</v>
      </c>
      <c r="I875" s="414" t="s">
        <v>1078</v>
      </c>
      <c r="J875">
        <v>2</v>
      </c>
      <c r="K875" s="414" t="s">
        <v>1154</v>
      </c>
    </row>
    <row r="876" spans="1:11" ht="13.5">
      <c r="A876" s="523" t="s">
        <v>1152</v>
      </c>
      <c r="B876" s="414" t="s">
        <v>829</v>
      </c>
      <c r="C876">
        <f t="shared" si="26"/>
        <v>292</v>
      </c>
      <c r="D876" s="414" t="s">
        <v>563</v>
      </c>
      <c r="E876">
        <v>3</v>
      </c>
      <c r="F876" s="411" t="s">
        <v>1153</v>
      </c>
      <c r="G876" s="414" t="s">
        <v>829</v>
      </c>
      <c r="H876">
        <f t="shared" si="27"/>
        <v>292</v>
      </c>
      <c r="I876" s="414" t="s">
        <v>1078</v>
      </c>
      <c r="J876">
        <v>3</v>
      </c>
      <c r="K876" s="414" t="s">
        <v>1154</v>
      </c>
    </row>
    <row r="877" spans="1:11" ht="13.5">
      <c r="A877" s="523" t="s">
        <v>1152</v>
      </c>
      <c r="B877" s="414" t="s">
        <v>829</v>
      </c>
      <c r="C877">
        <f t="shared" si="26"/>
        <v>293</v>
      </c>
      <c r="D877" s="414" t="s">
        <v>563</v>
      </c>
      <c r="E877">
        <v>1</v>
      </c>
      <c r="F877" s="411" t="s">
        <v>1153</v>
      </c>
      <c r="G877" s="414" t="s">
        <v>829</v>
      </c>
      <c r="H877">
        <f t="shared" si="27"/>
        <v>293</v>
      </c>
      <c r="I877" s="414" t="s">
        <v>1078</v>
      </c>
      <c r="J877">
        <v>1</v>
      </c>
      <c r="K877" s="414" t="s">
        <v>1154</v>
      </c>
    </row>
    <row r="878" spans="1:11" ht="13.5">
      <c r="A878" s="523" t="s">
        <v>1152</v>
      </c>
      <c r="B878" s="414" t="s">
        <v>829</v>
      </c>
      <c r="C878">
        <f t="shared" si="26"/>
        <v>293</v>
      </c>
      <c r="D878" s="414" t="s">
        <v>563</v>
      </c>
      <c r="E878">
        <v>2</v>
      </c>
      <c r="F878" s="411" t="s">
        <v>1153</v>
      </c>
      <c r="G878" s="414" t="s">
        <v>829</v>
      </c>
      <c r="H878">
        <f t="shared" si="27"/>
        <v>293</v>
      </c>
      <c r="I878" s="414" t="s">
        <v>1078</v>
      </c>
      <c r="J878">
        <v>2</v>
      </c>
      <c r="K878" s="414" t="s">
        <v>1154</v>
      </c>
    </row>
    <row r="879" spans="1:11" ht="13.5">
      <c r="A879" s="523" t="s">
        <v>1152</v>
      </c>
      <c r="B879" s="414" t="s">
        <v>829</v>
      </c>
      <c r="C879">
        <f t="shared" si="26"/>
        <v>293</v>
      </c>
      <c r="D879" s="414" t="s">
        <v>563</v>
      </c>
      <c r="E879">
        <v>3</v>
      </c>
      <c r="F879" s="411" t="s">
        <v>1153</v>
      </c>
      <c r="G879" s="414" t="s">
        <v>829</v>
      </c>
      <c r="H879">
        <f t="shared" si="27"/>
        <v>293</v>
      </c>
      <c r="I879" s="414" t="s">
        <v>1078</v>
      </c>
      <c r="J879">
        <v>3</v>
      </c>
      <c r="K879" s="414" t="s">
        <v>1154</v>
      </c>
    </row>
    <row r="880" spans="1:11" ht="13.5">
      <c r="A880" s="523" t="s">
        <v>1152</v>
      </c>
      <c r="B880" s="414" t="s">
        <v>829</v>
      </c>
      <c r="C880">
        <f t="shared" si="26"/>
        <v>294</v>
      </c>
      <c r="D880" s="414" t="s">
        <v>563</v>
      </c>
      <c r="E880">
        <v>1</v>
      </c>
      <c r="F880" s="411" t="s">
        <v>1153</v>
      </c>
      <c r="G880" s="414" t="s">
        <v>829</v>
      </c>
      <c r="H880">
        <f t="shared" si="27"/>
        <v>294</v>
      </c>
      <c r="I880" s="414" t="s">
        <v>1078</v>
      </c>
      <c r="J880">
        <v>1</v>
      </c>
      <c r="K880" s="414" t="s">
        <v>1154</v>
      </c>
    </row>
    <row r="881" spans="1:11" ht="13.5">
      <c r="A881" s="523" t="s">
        <v>1152</v>
      </c>
      <c r="B881" s="414" t="s">
        <v>829</v>
      </c>
      <c r="C881">
        <f t="shared" si="26"/>
        <v>294</v>
      </c>
      <c r="D881" s="414" t="s">
        <v>563</v>
      </c>
      <c r="E881">
        <v>2</v>
      </c>
      <c r="F881" s="411" t="s">
        <v>1153</v>
      </c>
      <c r="G881" s="414" t="s">
        <v>829</v>
      </c>
      <c r="H881">
        <f t="shared" si="27"/>
        <v>294</v>
      </c>
      <c r="I881" s="414" t="s">
        <v>1078</v>
      </c>
      <c r="J881">
        <v>2</v>
      </c>
      <c r="K881" s="414" t="s">
        <v>1154</v>
      </c>
    </row>
    <row r="882" spans="1:11" ht="13.5">
      <c r="A882" s="523" t="s">
        <v>1152</v>
      </c>
      <c r="B882" s="414" t="s">
        <v>829</v>
      </c>
      <c r="C882">
        <f t="shared" si="26"/>
        <v>294</v>
      </c>
      <c r="D882" s="414" t="s">
        <v>563</v>
      </c>
      <c r="E882">
        <v>3</v>
      </c>
      <c r="F882" s="411" t="s">
        <v>1153</v>
      </c>
      <c r="G882" s="414" t="s">
        <v>829</v>
      </c>
      <c r="H882">
        <f t="shared" si="27"/>
        <v>294</v>
      </c>
      <c r="I882" s="414" t="s">
        <v>1078</v>
      </c>
      <c r="J882">
        <v>3</v>
      </c>
      <c r="K882" s="414" t="s">
        <v>1154</v>
      </c>
    </row>
    <row r="883" spans="1:11" ht="13.5">
      <c r="A883" s="523" t="s">
        <v>1152</v>
      </c>
      <c r="B883" s="414" t="s">
        <v>829</v>
      </c>
      <c r="C883">
        <f t="shared" si="26"/>
        <v>295</v>
      </c>
      <c r="D883" s="414" t="s">
        <v>563</v>
      </c>
      <c r="E883">
        <v>1</v>
      </c>
      <c r="F883" s="411" t="s">
        <v>1153</v>
      </c>
      <c r="G883" s="414" t="s">
        <v>829</v>
      </c>
      <c r="H883">
        <f t="shared" si="27"/>
        <v>295</v>
      </c>
      <c r="I883" s="414" t="s">
        <v>1078</v>
      </c>
      <c r="J883">
        <v>1</v>
      </c>
      <c r="K883" s="414" t="s">
        <v>1154</v>
      </c>
    </row>
    <row r="884" spans="1:11" ht="13.5">
      <c r="A884" s="523" t="s">
        <v>1152</v>
      </c>
      <c r="B884" s="414" t="s">
        <v>829</v>
      </c>
      <c r="C884">
        <f t="shared" si="26"/>
        <v>295</v>
      </c>
      <c r="D884" s="414" t="s">
        <v>563</v>
      </c>
      <c r="E884">
        <v>2</v>
      </c>
      <c r="F884" s="411" t="s">
        <v>1153</v>
      </c>
      <c r="G884" s="414" t="s">
        <v>829</v>
      </c>
      <c r="H884">
        <f t="shared" si="27"/>
        <v>295</v>
      </c>
      <c r="I884" s="414" t="s">
        <v>1078</v>
      </c>
      <c r="J884">
        <v>2</v>
      </c>
      <c r="K884" s="414" t="s">
        <v>1154</v>
      </c>
    </row>
    <row r="885" spans="1:11" ht="13.5">
      <c r="A885" s="523" t="s">
        <v>1152</v>
      </c>
      <c r="B885" s="414" t="s">
        <v>829</v>
      </c>
      <c r="C885">
        <f t="shared" si="26"/>
        <v>295</v>
      </c>
      <c r="D885" s="414" t="s">
        <v>563</v>
      </c>
      <c r="E885">
        <v>3</v>
      </c>
      <c r="F885" s="411" t="s">
        <v>1153</v>
      </c>
      <c r="G885" s="414" t="s">
        <v>829</v>
      </c>
      <c r="H885">
        <f t="shared" si="27"/>
        <v>295</v>
      </c>
      <c r="I885" s="414" t="s">
        <v>1078</v>
      </c>
      <c r="J885">
        <v>3</v>
      </c>
      <c r="K885" s="414" t="s">
        <v>1154</v>
      </c>
    </row>
    <row r="886" spans="1:11" ht="13.5">
      <c r="A886" s="523" t="s">
        <v>1152</v>
      </c>
      <c r="B886" s="414" t="s">
        <v>829</v>
      </c>
      <c r="C886">
        <f t="shared" si="26"/>
        <v>296</v>
      </c>
      <c r="D886" s="414" t="s">
        <v>563</v>
      </c>
      <c r="E886">
        <v>1</v>
      </c>
      <c r="F886" s="411" t="s">
        <v>1153</v>
      </c>
      <c r="G886" s="414" t="s">
        <v>829</v>
      </c>
      <c r="H886">
        <f t="shared" si="27"/>
        <v>296</v>
      </c>
      <c r="I886" s="414" t="s">
        <v>1078</v>
      </c>
      <c r="J886">
        <v>1</v>
      </c>
      <c r="K886" s="414" t="s">
        <v>1154</v>
      </c>
    </row>
    <row r="887" spans="1:11" ht="13.5">
      <c r="A887" s="523" t="s">
        <v>1152</v>
      </c>
      <c r="B887" s="414" t="s">
        <v>829</v>
      </c>
      <c r="C887">
        <f t="shared" si="26"/>
        <v>296</v>
      </c>
      <c r="D887" s="414" t="s">
        <v>563</v>
      </c>
      <c r="E887">
        <v>2</v>
      </c>
      <c r="F887" s="411" t="s">
        <v>1153</v>
      </c>
      <c r="G887" s="414" t="s">
        <v>829</v>
      </c>
      <c r="H887">
        <f t="shared" si="27"/>
        <v>296</v>
      </c>
      <c r="I887" s="414" t="s">
        <v>1078</v>
      </c>
      <c r="J887">
        <v>2</v>
      </c>
      <c r="K887" s="414" t="s">
        <v>1154</v>
      </c>
    </row>
    <row r="888" spans="1:11" ht="13.5">
      <c r="A888" s="523" t="s">
        <v>1152</v>
      </c>
      <c r="B888" s="414" t="s">
        <v>829</v>
      </c>
      <c r="C888">
        <f t="shared" si="26"/>
        <v>296</v>
      </c>
      <c r="D888" s="414" t="s">
        <v>563</v>
      </c>
      <c r="E888">
        <v>3</v>
      </c>
      <c r="F888" s="411" t="s">
        <v>1153</v>
      </c>
      <c r="G888" s="414" t="s">
        <v>829</v>
      </c>
      <c r="H888">
        <f t="shared" si="27"/>
        <v>296</v>
      </c>
      <c r="I888" s="414" t="s">
        <v>1078</v>
      </c>
      <c r="J888">
        <v>3</v>
      </c>
      <c r="K888" s="414" t="s">
        <v>1154</v>
      </c>
    </row>
    <row r="889" spans="1:11" ht="13.5">
      <c r="A889" s="523" t="s">
        <v>1152</v>
      </c>
      <c r="B889" s="414" t="s">
        <v>829</v>
      </c>
      <c r="C889">
        <f t="shared" si="26"/>
        <v>297</v>
      </c>
      <c r="D889" s="414" t="s">
        <v>563</v>
      </c>
      <c r="E889">
        <v>1</v>
      </c>
      <c r="F889" s="411" t="s">
        <v>1153</v>
      </c>
      <c r="G889" s="414" t="s">
        <v>829</v>
      </c>
      <c r="H889">
        <f t="shared" si="27"/>
        <v>297</v>
      </c>
      <c r="I889" s="414" t="s">
        <v>1078</v>
      </c>
      <c r="J889">
        <v>1</v>
      </c>
      <c r="K889" s="414" t="s">
        <v>1154</v>
      </c>
    </row>
    <row r="890" spans="1:11" ht="13.5">
      <c r="A890" s="523" t="s">
        <v>1152</v>
      </c>
      <c r="B890" s="414" t="s">
        <v>829</v>
      </c>
      <c r="C890">
        <f t="shared" si="26"/>
        <v>297</v>
      </c>
      <c r="D890" s="414" t="s">
        <v>563</v>
      </c>
      <c r="E890">
        <v>2</v>
      </c>
      <c r="F890" s="411" t="s">
        <v>1153</v>
      </c>
      <c r="G890" s="414" t="s">
        <v>829</v>
      </c>
      <c r="H890">
        <f t="shared" si="27"/>
        <v>297</v>
      </c>
      <c r="I890" s="414" t="s">
        <v>1078</v>
      </c>
      <c r="J890">
        <v>2</v>
      </c>
      <c r="K890" s="414" t="s">
        <v>1154</v>
      </c>
    </row>
    <row r="891" spans="1:11" ht="13.5">
      <c r="A891" s="523" t="s">
        <v>1152</v>
      </c>
      <c r="B891" s="414" t="s">
        <v>829</v>
      </c>
      <c r="C891">
        <f t="shared" si="26"/>
        <v>297</v>
      </c>
      <c r="D891" s="414" t="s">
        <v>563</v>
      </c>
      <c r="E891">
        <v>3</v>
      </c>
      <c r="F891" s="411" t="s">
        <v>1153</v>
      </c>
      <c r="G891" s="414" t="s">
        <v>829</v>
      </c>
      <c r="H891">
        <f t="shared" si="27"/>
        <v>297</v>
      </c>
      <c r="I891" s="414" t="s">
        <v>1078</v>
      </c>
      <c r="J891">
        <v>3</v>
      </c>
      <c r="K891" s="414" t="s">
        <v>1154</v>
      </c>
    </row>
    <row r="892" spans="1:11" ht="13.5">
      <c r="A892" s="523" t="s">
        <v>1152</v>
      </c>
      <c r="B892" s="414" t="s">
        <v>829</v>
      </c>
      <c r="C892">
        <f t="shared" si="26"/>
        <v>298</v>
      </c>
      <c r="D892" s="414" t="s">
        <v>563</v>
      </c>
      <c r="E892">
        <v>1</v>
      </c>
      <c r="F892" s="411" t="s">
        <v>1153</v>
      </c>
      <c r="G892" s="414" t="s">
        <v>829</v>
      </c>
      <c r="H892">
        <f t="shared" si="27"/>
        <v>298</v>
      </c>
      <c r="I892" s="414" t="s">
        <v>1078</v>
      </c>
      <c r="J892">
        <v>1</v>
      </c>
      <c r="K892" s="414" t="s">
        <v>1154</v>
      </c>
    </row>
    <row r="893" spans="1:11" ht="13.5">
      <c r="A893" s="523" t="s">
        <v>1152</v>
      </c>
      <c r="B893" s="414" t="s">
        <v>829</v>
      </c>
      <c r="C893">
        <f t="shared" si="26"/>
        <v>298</v>
      </c>
      <c r="D893" s="414" t="s">
        <v>563</v>
      </c>
      <c r="E893">
        <v>2</v>
      </c>
      <c r="F893" s="411" t="s">
        <v>1153</v>
      </c>
      <c r="G893" s="414" t="s">
        <v>829</v>
      </c>
      <c r="H893">
        <f t="shared" si="27"/>
        <v>298</v>
      </c>
      <c r="I893" s="414" t="s">
        <v>1078</v>
      </c>
      <c r="J893">
        <v>2</v>
      </c>
      <c r="K893" s="414" t="s">
        <v>1154</v>
      </c>
    </row>
    <row r="894" spans="1:11" ht="13.5">
      <c r="A894" s="523" t="s">
        <v>1152</v>
      </c>
      <c r="B894" s="414" t="s">
        <v>829</v>
      </c>
      <c r="C894">
        <f t="shared" si="26"/>
        <v>298</v>
      </c>
      <c r="D894" s="414" t="s">
        <v>563</v>
      </c>
      <c r="E894">
        <v>3</v>
      </c>
      <c r="F894" s="411" t="s">
        <v>1153</v>
      </c>
      <c r="G894" s="414" t="s">
        <v>829</v>
      </c>
      <c r="H894">
        <f t="shared" si="27"/>
        <v>298</v>
      </c>
      <c r="I894" s="414" t="s">
        <v>1078</v>
      </c>
      <c r="J894">
        <v>3</v>
      </c>
      <c r="K894" s="414" t="s">
        <v>1154</v>
      </c>
    </row>
    <row r="895" spans="1:11" ht="13.5">
      <c r="A895" s="523" t="s">
        <v>1152</v>
      </c>
      <c r="B895" s="414" t="s">
        <v>829</v>
      </c>
      <c r="C895">
        <f t="shared" si="26"/>
        <v>299</v>
      </c>
      <c r="D895" s="414" t="s">
        <v>563</v>
      </c>
      <c r="E895">
        <v>1</v>
      </c>
      <c r="F895" s="411" t="s">
        <v>1153</v>
      </c>
      <c r="G895" s="414" t="s">
        <v>829</v>
      </c>
      <c r="H895">
        <f t="shared" si="27"/>
        <v>299</v>
      </c>
      <c r="I895" s="414" t="s">
        <v>1078</v>
      </c>
      <c r="J895">
        <v>1</v>
      </c>
      <c r="K895" s="414" t="s">
        <v>1154</v>
      </c>
    </row>
    <row r="896" spans="1:11" ht="13.5">
      <c r="A896" s="523" t="s">
        <v>1152</v>
      </c>
      <c r="B896" s="414" t="s">
        <v>829</v>
      </c>
      <c r="C896">
        <f t="shared" si="26"/>
        <v>299</v>
      </c>
      <c r="D896" s="414" t="s">
        <v>563</v>
      </c>
      <c r="E896">
        <v>2</v>
      </c>
      <c r="F896" s="411" t="s">
        <v>1153</v>
      </c>
      <c r="G896" s="414" t="s">
        <v>829</v>
      </c>
      <c r="H896">
        <f t="shared" si="27"/>
        <v>299</v>
      </c>
      <c r="I896" s="414" t="s">
        <v>1078</v>
      </c>
      <c r="J896">
        <v>2</v>
      </c>
      <c r="K896" s="414" t="s">
        <v>1154</v>
      </c>
    </row>
    <row r="897" spans="1:11" ht="13.5">
      <c r="A897" s="523" t="s">
        <v>1152</v>
      </c>
      <c r="B897" s="414" t="s">
        <v>829</v>
      </c>
      <c r="C897">
        <f t="shared" si="26"/>
        <v>299</v>
      </c>
      <c r="D897" s="414" t="s">
        <v>563</v>
      </c>
      <c r="E897">
        <v>3</v>
      </c>
      <c r="F897" s="411" t="s">
        <v>1153</v>
      </c>
      <c r="G897" s="414" t="s">
        <v>829</v>
      </c>
      <c r="H897">
        <f t="shared" si="27"/>
        <v>299</v>
      </c>
      <c r="I897" s="414" t="s">
        <v>1078</v>
      </c>
      <c r="J897">
        <v>3</v>
      </c>
      <c r="K897" s="414" t="s">
        <v>1154</v>
      </c>
    </row>
    <row r="898" spans="1:11" ht="13.5">
      <c r="A898" s="523" t="s">
        <v>1152</v>
      </c>
      <c r="B898" s="414" t="s">
        <v>829</v>
      </c>
      <c r="C898">
        <f t="shared" si="26"/>
        <v>300</v>
      </c>
      <c r="D898" s="414" t="s">
        <v>563</v>
      </c>
      <c r="E898">
        <v>1</v>
      </c>
      <c r="F898" s="411" t="s">
        <v>1153</v>
      </c>
      <c r="G898" s="414" t="s">
        <v>829</v>
      </c>
      <c r="H898">
        <f t="shared" si="27"/>
        <v>300</v>
      </c>
      <c r="I898" s="414" t="s">
        <v>1078</v>
      </c>
      <c r="J898">
        <v>1</v>
      </c>
      <c r="K898" s="414" t="s">
        <v>1154</v>
      </c>
    </row>
    <row r="899" spans="1:11" ht="13.5">
      <c r="A899" s="523" t="s">
        <v>1152</v>
      </c>
      <c r="B899" s="414" t="s">
        <v>829</v>
      </c>
      <c r="C899">
        <f t="shared" si="26"/>
        <v>300</v>
      </c>
      <c r="D899" s="414" t="s">
        <v>563</v>
      </c>
      <c r="E899">
        <v>2</v>
      </c>
      <c r="F899" s="411" t="s">
        <v>1153</v>
      </c>
      <c r="G899" s="414" t="s">
        <v>829</v>
      </c>
      <c r="H899">
        <f t="shared" si="27"/>
        <v>300</v>
      </c>
      <c r="I899" s="414" t="s">
        <v>1078</v>
      </c>
      <c r="J899">
        <v>2</v>
      </c>
      <c r="K899" s="414" t="s">
        <v>1154</v>
      </c>
    </row>
    <row r="900" spans="1:11" ht="13.5">
      <c r="A900" s="523" t="s">
        <v>1152</v>
      </c>
      <c r="B900" s="414" t="s">
        <v>829</v>
      </c>
      <c r="C900">
        <f t="shared" si="26"/>
        <v>300</v>
      </c>
      <c r="D900" s="414" t="s">
        <v>563</v>
      </c>
      <c r="E900">
        <v>3</v>
      </c>
      <c r="F900" s="411" t="s">
        <v>1153</v>
      </c>
      <c r="G900" s="414" t="s">
        <v>829</v>
      </c>
      <c r="H900">
        <f t="shared" si="27"/>
        <v>300</v>
      </c>
      <c r="I900" s="414" t="s">
        <v>1078</v>
      </c>
      <c r="J900">
        <v>3</v>
      </c>
      <c r="K900" s="414" t="s">
        <v>1154</v>
      </c>
    </row>
    <row r="901" spans="1:11" ht="13.5">
      <c r="A901" s="523" t="s">
        <v>1152</v>
      </c>
      <c r="B901" s="414" t="s">
        <v>829</v>
      </c>
      <c r="C901">
        <f t="shared" ref="C901:C911" si="28">C898+1</f>
        <v>301</v>
      </c>
      <c r="D901" s="414" t="s">
        <v>563</v>
      </c>
      <c r="E901">
        <v>1</v>
      </c>
      <c r="F901" s="411" t="s">
        <v>1153</v>
      </c>
      <c r="G901" s="414" t="s">
        <v>829</v>
      </c>
      <c r="H901">
        <f t="shared" ref="H901:H911" si="29">H898+1</f>
        <v>301</v>
      </c>
      <c r="I901" s="414" t="s">
        <v>1078</v>
      </c>
      <c r="J901">
        <v>1</v>
      </c>
      <c r="K901" s="414" t="s">
        <v>1154</v>
      </c>
    </row>
    <row r="902" spans="1:11" ht="13.5">
      <c r="A902" s="523" t="s">
        <v>1152</v>
      </c>
      <c r="B902" s="414" t="s">
        <v>829</v>
      </c>
      <c r="C902">
        <f t="shared" si="28"/>
        <v>301</v>
      </c>
      <c r="D902" s="414" t="s">
        <v>563</v>
      </c>
      <c r="E902">
        <v>2</v>
      </c>
      <c r="F902" s="411" t="s">
        <v>1153</v>
      </c>
      <c r="G902" s="414" t="s">
        <v>829</v>
      </c>
      <c r="H902">
        <f t="shared" si="29"/>
        <v>301</v>
      </c>
      <c r="I902" s="414" t="s">
        <v>1078</v>
      </c>
      <c r="J902">
        <v>2</v>
      </c>
      <c r="K902" s="414" t="s">
        <v>1154</v>
      </c>
    </row>
    <row r="903" spans="1:11" ht="13.5">
      <c r="A903" s="523" t="s">
        <v>1152</v>
      </c>
      <c r="B903" s="414" t="s">
        <v>829</v>
      </c>
      <c r="C903">
        <f t="shared" si="28"/>
        <v>301</v>
      </c>
      <c r="D903" s="414" t="s">
        <v>563</v>
      </c>
      <c r="E903">
        <v>3</v>
      </c>
      <c r="F903" s="411" t="s">
        <v>1153</v>
      </c>
      <c r="G903" s="414" t="s">
        <v>829</v>
      </c>
      <c r="H903">
        <f t="shared" si="29"/>
        <v>301</v>
      </c>
      <c r="I903" s="414" t="s">
        <v>1078</v>
      </c>
      <c r="J903">
        <v>3</v>
      </c>
      <c r="K903" s="414" t="s">
        <v>1154</v>
      </c>
    </row>
    <row r="904" spans="1:11" ht="13.5">
      <c r="A904" s="523" t="s">
        <v>1152</v>
      </c>
      <c r="B904" s="414" t="s">
        <v>829</v>
      </c>
      <c r="C904">
        <f t="shared" si="28"/>
        <v>302</v>
      </c>
      <c r="D904" s="414" t="s">
        <v>563</v>
      </c>
      <c r="E904">
        <v>1</v>
      </c>
      <c r="F904" s="411" t="s">
        <v>1153</v>
      </c>
      <c r="G904" s="414" t="s">
        <v>829</v>
      </c>
      <c r="H904">
        <f t="shared" si="29"/>
        <v>302</v>
      </c>
      <c r="I904" s="414" t="s">
        <v>1078</v>
      </c>
      <c r="J904">
        <v>1</v>
      </c>
      <c r="K904" s="414" t="s">
        <v>1154</v>
      </c>
    </row>
    <row r="905" spans="1:11" ht="13.5">
      <c r="A905" s="523" t="s">
        <v>1152</v>
      </c>
      <c r="B905" s="414" t="s">
        <v>829</v>
      </c>
      <c r="C905">
        <f t="shared" si="28"/>
        <v>302</v>
      </c>
      <c r="D905" s="414" t="s">
        <v>563</v>
      </c>
      <c r="E905">
        <v>2</v>
      </c>
      <c r="F905" s="411" t="s">
        <v>1153</v>
      </c>
      <c r="G905" s="414" t="s">
        <v>829</v>
      </c>
      <c r="H905">
        <f t="shared" si="29"/>
        <v>302</v>
      </c>
      <c r="I905" s="414" t="s">
        <v>1078</v>
      </c>
      <c r="J905">
        <v>2</v>
      </c>
      <c r="K905" s="414" t="s">
        <v>1154</v>
      </c>
    </row>
    <row r="906" spans="1:11" ht="13.5">
      <c r="A906" s="523" t="s">
        <v>1152</v>
      </c>
      <c r="B906" s="414" t="s">
        <v>829</v>
      </c>
      <c r="C906">
        <f t="shared" si="28"/>
        <v>302</v>
      </c>
      <c r="D906" s="414" t="s">
        <v>563</v>
      </c>
      <c r="E906">
        <v>3</v>
      </c>
      <c r="F906" s="411" t="s">
        <v>1153</v>
      </c>
      <c r="G906" s="414" t="s">
        <v>829</v>
      </c>
      <c r="H906">
        <f t="shared" si="29"/>
        <v>302</v>
      </c>
      <c r="I906" s="414" t="s">
        <v>1078</v>
      </c>
      <c r="J906">
        <v>3</v>
      </c>
      <c r="K906" s="414" t="s">
        <v>1154</v>
      </c>
    </row>
    <row r="907" spans="1:11" ht="13.5">
      <c r="A907" s="523" t="s">
        <v>1152</v>
      </c>
      <c r="B907" s="414" t="s">
        <v>829</v>
      </c>
      <c r="C907">
        <f t="shared" si="28"/>
        <v>303</v>
      </c>
      <c r="D907" s="414" t="s">
        <v>563</v>
      </c>
      <c r="E907">
        <v>1</v>
      </c>
      <c r="F907" s="411" t="s">
        <v>1153</v>
      </c>
      <c r="G907" s="414" t="s">
        <v>829</v>
      </c>
      <c r="H907">
        <f t="shared" si="29"/>
        <v>303</v>
      </c>
      <c r="I907" s="414" t="s">
        <v>1078</v>
      </c>
      <c r="J907">
        <v>1</v>
      </c>
      <c r="K907" s="414" t="s">
        <v>1154</v>
      </c>
    </row>
    <row r="908" spans="1:11" ht="13.5">
      <c r="A908" s="523" t="s">
        <v>1152</v>
      </c>
      <c r="B908" s="414" t="s">
        <v>829</v>
      </c>
      <c r="C908">
        <f t="shared" si="28"/>
        <v>303</v>
      </c>
      <c r="D908" s="414" t="s">
        <v>563</v>
      </c>
      <c r="E908">
        <v>2</v>
      </c>
      <c r="F908" s="411" t="s">
        <v>1153</v>
      </c>
      <c r="G908" s="414" t="s">
        <v>829</v>
      </c>
      <c r="H908">
        <f t="shared" si="29"/>
        <v>303</v>
      </c>
      <c r="I908" s="414" t="s">
        <v>1078</v>
      </c>
      <c r="J908">
        <v>2</v>
      </c>
      <c r="K908" s="414" t="s">
        <v>1154</v>
      </c>
    </row>
    <row r="909" spans="1:11" ht="13.5">
      <c r="A909" s="523" t="s">
        <v>1152</v>
      </c>
      <c r="B909" s="414" t="s">
        <v>829</v>
      </c>
      <c r="C909">
        <f t="shared" si="28"/>
        <v>303</v>
      </c>
      <c r="D909" s="414" t="s">
        <v>563</v>
      </c>
      <c r="E909">
        <v>3</v>
      </c>
      <c r="F909" s="411" t="s">
        <v>1153</v>
      </c>
      <c r="G909" s="414" t="s">
        <v>829</v>
      </c>
      <c r="H909">
        <f t="shared" si="29"/>
        <v>303</v>
      </c>
      <c r="I909" s="414" t="s">
        <v>1078</v>
      </c>
      <c r="J909">
        <v>3</v>
      </c>
      <c r="K909" s="414" t="s">
        <v>1154</v>
      </c>
    </row>
    <row r="910" spans="1:11" ht="13.5">
      <c r="A910" s="523" t="s">
        <v>1152</v>
      </c>
      <c r="B910" s="414" t="s">
        <v>829</v>
      </c>
      <c r="C910">
        <f t="shared" si="28"/>
        <v>304</v>
      </c>
      <c r="D910" s="414" t="s">
        <v>563</v>
      </c>
      <c r="E910">
        <v>1</v>
      </c>
      <c r="F910" s="411" t="s">
        <v>1153</v>
      </c>
      <c r="G910" s="414" t="s">
        <v>829</v>
      </c>
      <c r="H910">
        <f t="shared" si="29"/>
        <v>304</v>
      </c>
      <c r="I910" s="414" t="s">
        <v>1078</v>
      </c>
      <c r="J910">
        <v>1</v>
      </c>
      <c r="K910" s="414" t="s">
        <v>1154</v>
      </c>
    </row>
    <row r="911" spans="1:11" ht="13.5">
      <c r="A911" s="523" t="s">
        <v>1152</v>
      </c>
      <c r="B911" s="414" t="s">
        <v>829</v>
      </c>
      <c r="C911">
        <f t="shared" si="28"/>
        <v>304</v>
      </c>
      <c r="D911" s="414" t="s">
        <v>563</v>
      </c>
      <c r="E911">
        <v>2</v>
      </c>
      <c r="F911" s="411" t="s">
        <v>1153</v>
      </c>
      <c r="G911" s="414" t="s">
        <v>829</v>
      </c>
      <c r="H911">
        <f t="shared" si="29"/>
        <v>304</v>
      </c>
      <c r="I911" s="414" t="s">
        <v>1078</v>
      </c>
      <c r="J911">
        <v>2</v>
      </c>
      <c r="K911" s="414" t="s">
        <v>1154</v>
      </c>
    </row>
  </sheetData>
  <pageMargins left="0.7" right="0.7" top="0.75" bottom="0.75" header="0.3" footer="0.3"/>
  <pageSetup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J53"/>
  <sheetViews>
    <sheetView tabSelected="1" topLeftCell="A18" workbookViewId="0">
      <selection activeCell="J32" sqref="J32"/>
    </sheetView>
  </sheetViews>
  <sheetFormatPr defaultColWidth="9" defaultRowHeight="15" outlineLevelRow="1"/>
  <cols>
    <col min="1" max="1" width="63.7109375" style="282" customWidth="1"/>
    <col min="2" max="2" width="8.28515625" style="283" customWidth="1"/>
    <col min="3" max="3" width="18.140625" style="282" customWidth="1"/>
    <col min="4" max="4" width="11.7109375" style="282" customWidth="1"/>
    <col min="5" max="5" width="9" style="282" bestFit="1" customWidth="1"/>
    <col min="6" max="7" width="9" style="282" hidden="1" bestFit="1" customWidth="1"/>
    <col min="8" max="8" width="15.28515625" style="282" hidden="1" customWidth="1"/>
    <col min="9" max="9" width="9" style="282" bestFit="1" customWidth="1"/>
    <col min="10" max="11" width="11.85546875" style="282" bestFit="1" customWidth="1"/>
    <col min="12" max="12" width="9" style="282" bestFit="1" customWidth="1"/>
    <col min="13" max="16384" width="9" style="282"/>
  </cols>
  <sheetData>
    <row r="1" spans="1:10" ht="15.75">
      <c r="A1" s="284" t="s">
        <v>486</v>
      </c>
    </row>
    <row r="2" spans="1:10" ht="31.5">
      <c r="A2" s="284"/>
      <c r="B2" s="285"/>
      <c r="C2" s="286" t="s">
        <v>487</v>
      </c>
      <c r="D2" s="286" t="s">
        <v>488</v>
      </c>
      <c r="H2" s="282" t="s">
        <v>489</v>
      </c>
    </row>
    <row r="3" spans="1:10" ht="15.75">
      <c r="A3" s="287" t="s">
        <v>0</v>
      </c>
      <c r="B3" s="287" t="s">
        <v>490</v>
      </c>
      <c r="C3" s="539" t="s">
        <v>35</v>
      </c>
      <c r="D3" s="540"/>
      <c r="H3" s="282" t="s">
        <v>35</v>
      </c>
    </row>
    <row r="4" spans="1:10" ht="20.25">
      <c r="A4" s="288" t="s">
        <v>491</v>
      </c>
      <c r="B4" s="287" t="s">
        <v>492</v>
      </c>
      <c r="C4" s="289">
        <f>C5*C9*C19*C22*C23</f>
        <v>2028.8485962695788</v>
      </c>
      <c r="D4" s="289">
        <f>D5*D9*D19*D22*D23</f>
        <v>1323.097511765912</v>
      </c>
      <c r="F4" s="289">
        <f>F5*F9*F19*F22*F23</f>
        <v>3394.9582551582544</v>
      </c>
      <c r="H4" s="290">
        <v>6381.7754155536104</v>
      </c>
      <c r="J4" s="282">
        <f>D4/11</f>
        <v>120.28159197871928</v>
      </c>
    </row>
    <row r="5" spans="1:10" ht="18.75">
      <c r="A5" s="288" t="s">
        <v>493</v>
      </c>
      <c r="B5" s="287" t="s">
        <v>492</v>
      </c>
      <c r="C5" s="291">
        <f>C6*POWER(C7, 2)/(2*TAN(C8*PI()/180))</f>
        <v>7.5849609375000018</v>
      </c>
      <c r="D5" s="292">
        <f>D6*POWER(D7, 2)/(2*TAN(D8*PI()/180))</f>
        <v>5.0788258000000006</v>
      </c>
      <c r="F5" s="291">
        <f>F6*POWER(F7, 2)/(2*TAN(F8*PI()/180))</f>
        <v>7.7414400000000008</v>
      </c>
      <c r="H5" s="293">
        <v>13.184678249999999</v>
      </c>
    </row>
    <row r="6" spans="1:10" ht="15.75">
      <c r="A6" s="288" t="s">
        <v>494</v>
      </c>
      <c r="B6" s="287" t="s">
        <v>29</v>
      </c>
      <c r="C6" s="294">
        <v>4.3150000000000004</v>
      </c>
      <c r="D6" s="292">
        <v>4.0999999999999996</v>
      </c>
      <c r="F6" s="291">
        <v>4.2</v>
      </c>
      <c r="H6" s="293">
        <v>5.14</v>
      </c>
    </row>
    <row r="7" spans="1:10" ht="15.75">
      <c r="A7" s="288" t="s">
        <v>495</v>
      </c>
      <c r="B7" s="287" t="s">
        <v>29</v>
      </c>
      <c r="C7" s="288">
        <v>1.875</v>
      </c>
      <c r="D7" s="288">
        <v>1.5740000000000001</v>
      </c>
      <c r="F7" s="288">
        <v>1.92</v>
      </c>
      <c r="H7" s="293">
        <v>2.2650000000000001</v>
      </c>
    </row>
    <row r="8" spans="1:10" ht="15.75">
      <c r="A8" s="288" t="s">
        <v>496</v>
      </c>
      <c r="B8" s="287" t="s">
        <v>280</v>
      </c>
      <c r="C8" s="288">
        <v>45</v>
      </c>
      <c r="D8" s="292">
        <v>45</v>
      </c>
      <c r="F8" s="288">
        <v>45</v>
      </c>
      <c r="H8" s="293">
        <v>45</v>
      </c>
    </row>
    <row r="9" spans="1:10" ht="15.75">
      <c r="A9" s="288" t="s">
        <v>497</v>
      </c>
      <c r="B9" s="287"/>
      <c r="C9" s="292">
        <f>3600/C10</f>
        <v>58.976930792377132</v>
      </c>
      <c r="D9" s="292">
        <f>3600/D10</f>
        <v>60.974766678188736</v>
      </c>
      <c r="F9" s="292">
        <f>3600/F10</f>
        <v>96.693785701921414</v>
      </c>
      <c r="H9" s="293">
        <v>97.8293791014639</v>
      </c>
    </row>
    <row r="10" spans="1:10" ht="15.75">
      <c r="A10" s="288" t="s">
        <v>498</v>
      </c>
      <c r="B10" s="287" t="s">
        <v>365</v>
      </c>
      <c r="C10" s="292">
        <f>C11/C12+C11/C13+C14+C15+C18</f>
        <v>61.04081632653061</v>
      </c>
      <c r="D10" s="289">
        <f>D11/D12+D11/D13+D14+D15+D18</f>
        <v>59.04081632653061</v>
      </c>
      <c r="F10" s="292">
        <f>F11/F12+F11/F13+F14+F15+F18</f>
        <v>37.230934479054781</v>
      </c>
      <c r="H10" s="293">
        <v>36.798761609907103</v>
      </c>
    </row>
    <row r="11" spans="1:10" ht="15.75">
      <c r="A11" s="288" t="s">
        <v>499</v>
      </c>
      <c r="B11" s="287" t="s">
        <v>29</v>
      </c>
      <c r="C11" s="288">
        <v>30</v>
      </c>
      <c r="D11" s="288">
        <v>30</v>
      </c>
      <c r="F11" s="288">
        <v>15</v>
      </c>
      <c r="H11" s="293">
        <v>15</v>
      </c>
    </row>
    <row r="12" spans="1:10" ht="15.75">
      <c r="A12" s="288" t="s">
        <v>500</v>
      </c>
      <c r="B12" s="287" t="s">
        <v>501</v>
      </c>
      <c r="C12" s="292">
        <f>C35/3.6</f>
        <v>1.1111111111111112</v>
      </c>
      <c r="D12" s="292">
        <f>C35/3.6</f>
        <v>1.1111111111111112</v>
      </c>
      <c r="F12" s="292">
        <f>F35/3.6</f>
        <v>1.0555555555555556</v>
      </c>
      <c r="H12" s="293">
        <v>1.05555555555556</v>
      </c>
    </row>
    <row r="13" spans="1:10" ht="15.75">
      <c r="A13" s="288" t="s">
        <v>502</v>
      </c>
      <c r="B13" s="287" t="s">
        <v>501</v>
      </c>
      <c r="C13" s="292">
        <f>C37/3.6</f>
        <v>1.3611111111111112</v>
      </c>
      <c r="D13" s="292">
        <f>C37/3.6</f>
        <v>1.3611111111111112</v>
      </c>
      <c r="F13" s="292">
        <f>F37/3.6</f>
        <v>1.3611111111111112</v>
      </c>
      <c r="H13" s="293">
        <v>1.4166666666666701</v>
      </c>
    </row>
    <row r="14" spans="1:10" ht="15.75">
      <c r="A14" s="288" t="s">
        <v>503</v>
      </c>
      <c r="B14" s="287" t="s">
        <v>365</v>
      </c>
      <c r="C14" s="288">
        <v>5</v>
      </c>
      <c r="D14" s="288">
        <v>4</v>
      </c>
      <c r="F14" s="288">
        <v>3</v>
      </c>
      <c r="H14" s="293">
        <v>5</v>
      </c>
    </row>
    <row r="15" spans="1:10" ht="15.75">
      <c r="A15" s="288" t="s">
        <v>504</v>
      </c>
      <c r="B15" s="287" t="s">
        <v>365</v>
      </c>
      <c r="C15" s="288">
        <f>C16+C17</f>
        <v>4</v>
      </c>
      <c r="D15" s="292">
        <v>3</v>
      </c>
      <c r="F15" s="288">
        <f>F16+F17</f>
        <v>4</v>
      </c>
      <c r="H15" s="293">
        <v>4</v>
      </c>
    </row>
    <row r="16" spans="1:10" ht="15.75" outlineLevel="1">
      <c r="A16" s="206" t="s">
        <v>505</v>
      </c>
      <c r="B16" s="35"/>
      <c r="C16" s="206">
        <v>2</v>
      </c>
      <c r="D16" s="292">
        <v>2</v>
      </c>
      <c r="F16" s="206">
        <v>2</v>
      </c>
      <c r="H16" s="293">
        <v>2</v>
      </c>
    </row>
    <row r="17" spans="1:8" ht="15.75" outlineLevel="1">
      <c r="A17" s="206" t="s">
        <v>506</v>
      </c>
      <c r="B17" s="35"/>
      <c r="C17" s="206">
        <v>2</v>
      </c>
      <c r="D17" s="288">
        <v>2</v>
      </c>
      <c r="F17" s="206">
        <v>2</v>
      </c>
      <c r="H17" s="293">
        <v>2</v>
      </c>
    </row>
    <row r="18" spans="1:8" ht="15.75">
      <c r="A18" s="288" t="s">
        <v>507</v>
      </c>
      <c r="B18" s="287" t="s">
        <v>365</v>
      </c>
      <c r="C18" s="288">
        <v>3</v>
      </c>
      <c r="D18" s="288">
        <v>3</v>
      </c>
      <c r="F18" s="288">
        <v>5</v>
      </c>
      <c r="H18" s="293">
        <v>3</v>
      </c>
    </row>
    <row r="19" spans="1:8" ht="15.75">
      <c r="A19" s="288" t="s">
        <v>508</v>
      </c>
      <c r="B19" s="287"/>
      <c r="C19" s="291">
        <f>C20/C21</f>
        <v>0.51538461538461544</v>
      </c>
      <c r="D19" s="292">
        <f>D20/D21</f>
        <v>0.48550724637681164</v>
      </c>
      <c r="F19" s="291">
        <f>F20/F21</f>
        <v>0.51538461538461544</v>
      </c>
      <c r="H19" s="295">
        <v>0.515384615384615</v>
      </c>
    </row>
    <row r="20" spans="1:8" ht="15.75">
      <c r="A20" s="288" t="s">
        <v>509</v>
      </c>
      <c r="B20" s="287"/>
      <c r="C20" s="288">
        <v>0.67</v>
      </c>
      <c r="D20" s="292">
        <v>0.67</v>
      </c>
      <c r="F20" s="288">
        <v>0.67</v>
      </c>
      <c r="H20" s="295">
        <v>0.67</v>
      </c>
    </row>
    <row r="21" spans="1:8" ht="15.75">
      <c r="A21" s="288" t="s">
        <v>510</v>
      </c>
      <c r="B21" s="287"/>
      <c r="C21" s="288">
        <v>1.3</v>
      </c>
      <c r="D21" s="288">
        <v>1.38</v>
      </c>
      <c r="F21" s="288">
        <v>1.3</v>
      </c>
      <c r="H21" s="293">
        <v>1.3</v>
      </c>
    </row>
    <row r="22" spans="1:8" ht="18.75">
      <c r="A22" s="288" t="s">
        <v>511</v>
      </c>
      <c r="B22" s="287" t="s">
        <v>26</v>
      </c>
      <c r="C22" s="288">
        <v>11</v>
      </c>
      <c r="D22" s="292">
        <v>11</v>
      </c>
      <c r="F22" s="288">
        <v>11</v>
      </c>
      <c r="H22" s="293">
        <v>12</v>
      </c>
    </row>
    <row r="23" spans="1:8" ht="15.75">
      <c r="A23" s="288" t="s">
        <v>512</v>
      </c>
      <c r="B23" s="287"/>
      <c r="C23" s="288">
        <v>0.8</v>
      </c>
      <c r="D23" s="292">
        <v>0.8</v>
      </c>
      <c r="F23" s="288">
        <v>0.8</v>
      </c>
      <c r="H23" s="293">
        <v>0.8</v>
      </c>
    </row>
    <row r="24" spans="1:8" ht="18.75">
      <c r="A24" s="288" t="s">
        <v>513</v>
      </c>
      <c r="B24" s="287" t="s">
        <v>492</v>
      </c>
      <c r="C24" s="296">
        <v>383</v>
      </c>
      <c r="D24" s="288">
        <v>41.3</v>
      </c>
      <c r="F24" s="297">
        <f>C24</f>
        <v>383</v>
      </c>
      <c r="H24" s="293">
        <v>384.61538461538498</v>
      </c>
    </row>
    <row r="25" spans="1:8" ht="15.75">
      <c r="A25" s="288" t="s">
        <v>514</v>
      </c>
      <c r="B25" s="287"/>
      <c r="C25" s="298">
        <v>0.7</v>
      </c>
      <c r="D25" s="288">
        <v>0.7</v>
      </c>
      <c r="F25" s="288">
        <v>1</v>
      </c>
      <c r="H25" s="293">
        <v>1</v>
      </c>
    </row>
    <row r="26" spans="1:8" ht="18.75">
      <c r="A26" s="288" t="s">
        <v>515</v>
      </c>
      <c r="B26" s="287" t="s">
        <v>492</v>
      </c>
      <c r="C26" s="299">
        <f>C24*C25</f>
        <v>268.09999999999997</v>
      </c>
      <c r="D26" s="292">
        <f>D24*D25</f>
        <v>28.909999999999997</v>
      </c>
      <c r="F26" s="289">
        <f>F24*F25</f>
        <v>383</v>
      </c>
      <c r="H26" s="293">
        <v>384.61538461538498</v>
      </c>
    </row>
    <row r="27" spans="1:8" ht="15.75">
      <c r="A27" s="288" t="s">
        <v>516</v>
      </c>
      <c r="B27" s="287" t="s">
        <v>385</v>
      </c>
      <c r="C27" s="300">
        <f>C26/C4</f>
        <v>0.13214391674812623</v>
      </c>
      <c r="D27" s="301">
        <f>D26/D4+1</f>
        <v>1.0218502413789701</v>
      </c>
      <c r="F27" s="292">
        <f>F26/F4</f>
        <v>0.1128143473982559</v>
      </c>
      <c r="H27" s="295">
        <v>6.0267771830077803E-2</v>
      </c>
    </row>
    <row r="28" spans="1:8" ht="15.75">
      <c r="A28" s="288" t="s">
        <v>517</v>
      </c>
      <c r="B28" s="287" t="s">
        <v>385</v>
      </c>
      <c r="C28" s="302">
        <f>CEILING(C27, 1)</f>
        <v>1</v>
      </c>
      <c r="D28" s="303">
        <f>CEILING(D27, 1)</f>
        <v>2</v>
      </c>
      <c r="F28" s="304">
        <f>CEILING(F27, 1)</f>
        <v>1</v>
      </c>
      <c r="G28" s="305"/>
      <c r="H28" s="293">
        <v>1</v>
      </c>
    </row>
    <row r="29" spans="1:8" ht="15.75">
      <c r="A29" s="288" t="s">
        <v>518</v>
      </c>
      <c r="B29" s="287"/>
      <c r="C29" s="306">
        <f>C27/C30</f>
        <v>0.14682657416458469</v>
      </c>
      <c r="D29" s="292">
        <f>D27/D30</f>
        <v>1.1353891570877446</v>
      </c>
      <c r="F29" s="307"/>
      <c r="G29" s="305"/>
      <c r="H29" s="293">
        <v>6.6964190922308597E-2</v>
      </c>
    </row>
    <row r="30" spans="1:8" ht="18.75">
      <c r="A30" s="288" t="s">
        <v>519</v>
      </c>
      <c r="B30" s="287"/>
      <c r="C30" s="306">
        <v>0.9</v>
      </c>
      <c r="D30" s="292">
        <v>0.9</v>
      </c>
      <c r="F30" s="307"/>
      <c r="G30" s="305"/>
      <c r="H30" s="293">
        <v>0.9</v>
      </c>
    </row>
    <row r="31" spans="1:8" ht="15.75">
      <c r="A31" s="23" t="s">
        <v>520</v>
      </c>
      <c r="B31" s="22"/>
      <c r="C31" s="308">
        <f>CEILING(C29, 1)</f>
        <v>1</v>
      </c>
      <c r="D31" s="303">
        <f>CEILING(D29, 1)</f>
        <v>2</v>
      </c>
      <c r="F31" s="307"/>
      <c r="G31" s="305"/>
      <c r="H31" s="293">
        <v>1</v>
      </c>
    </row>
    <row r="32" spans="1:8" ht="15.75">
      <c r="A32" s="309"/>
      <c r="B32" s="310"/>
      <c r="C32" s="307"/>
      <c r="F32" s="307"/>
      <c r="G32" s="305"/>
    </row>
    <row r="33" spans="1:10">
      <c r="A33" s="282" t="s">
        <v>5</v>
      </c>
      <c r="C33" s="282">
        <f>C4*365*2</f>
        <v>1481059.4752767927</v>
      </c>
    </row>
    <row r="34" spans="1:10" ht="15.75">
      <c r="A34" s="18"/>
      <c r="B34" s="19"/>
      <c r="C34" s="311"/>
      <c r="F34" s="311"/>
    </row>
    <row r="35" spans="1:10" ht="48.75">
      <c r="A35" s="18" t="s">
        <v>521</v>
      </c>
      <c r="B35" s="19"/>
      <c r="C35" s="18">
        <v>4</v>
      </c>
      <c r="F35" s="18">
        <v>3.8</v>
      </c>
      <c r="H35" s="312" t="s">
        <v>522</v>
      </c>
      <c r="I35" s="313" t="s">
        <v>523</v>
      </c>
      <c r="J35" s="313" t="s">
        <v>524</v>
      </c>
    </row>
    <row r="36" spans="1:10" ht="15.75">
      <c r="A36" s="18" t="s">
        <v>525</v>
      </c>
      <c r="B36" s="19"/>
      <c r="C36" s="314">
        <v>7.2</v>
      </c>
      <c r="F36" s="18"/>
      <c r="H36" s="315">
        <v>1</v>
      </c>
      <c r="I36" s="316">
        <v>4</v>
      </c>
      <c r="J36" s="316">
        <v>4.9000000000000004</v>
      </c>
    </row>
    <row r="37" spans="1:10" ht="15.75">
      <c r="A37" s="18" t="s">
        <v>526</v>
      </c>
      <c r="B37" s="19"/>
      <c r="C37" s="314">
        <v>4.9000000000000004</v>
      </c>
      <c r="F37" s="18">
        <v>4.9000000000000004</v>
      </c>
      <c r="H37" s="315">
        <v>2</v>
      </c>
      <c r="I37" s="316">
        <v>7.2</v>
      </c>
      <c r="J37" s="316">
        <v>8.8000000000000007</v>
      </c>
    </row>
    <row r="38" spans="1:10" ht="15.75">
      <c r="A38" s="18" t="s">
        <v>527</v>
      </c>
      <c r="B38" s="19"/>
      <c r="C38" s="18">
        <v>8.8000000000000007</v>
      </c>
      <c r="F38" s="18"/>
      <c r="H38" s="315">
        <v>3</v>
      </c>
      <c r="I38" s="316">
        <v>11.9</v>
      </c>
      <c r="J38" s="316">
        <v>14.3</v>
      </c>
    </row>
    <row r="40" spans="1:10" ht="15.75">
      <c r="A40" s="23" t="s">
        <v>387</v>
      </c>
      <c r="B40" s="22" t="s">
        <v>478</v>
      </c>
      <c r="C40" s="292">
        <v>55.2</v>
      </c>
      <c r="D40" s="292">
        <v>55.2</v>
      </c>
    </row>
    <row r="41" spans="1:10" ht="15.75">
      <c r="A41" s="23" t="s">
        <v>321</v>
      </c>
      <c r="B41" s="22" t="s">
        <v>478</v>
      </c>
      <c r="C41" s="291">
        <f>C42*C45</f>
        <v>55.195</v>
      </c>
      <c r="D41" s="291">
        <v>55.2</v>
      </c>
      <c r="F41" s="288">
        <f>C41</f>
        <v>55.195</v>
      </c>
    </row>
    <row r="42" spans="1:10" ht="15.75">
      <c r="A42" s="480"/>
      <c r="B42" s="12" t="s">
        <v>320</v>
      </c>
      <c r="C42" s="7">
        <v>66.5</v>
      </c>
      <c r="D42" s="7">
        <v>66.5</v>
      </c>
      <c r="F42" s="288"/>
    </row>
    <row r="43" spans="1:10" ht="15.75" hidden="1">
      <c r="A43" s="481"/>
      <c r="B43" s="263" t="s">
        <v>320</v>
      </c>
      <c r="C43" s="263" t="s">
        <v>528</v>
      </c>
      <c r="D43" s="1"/>
      <c r="F43" s="288"/>
    </row>
    <row r="44" spans="1:10" ht="15.75" hidden="1">
      <c r="A44" s="265" t="s">
        <v>391</v>
      </c>
      <c r="B44" s="263"/>
      <c r="C44" s="263" t="s">
        <v>529</v>
      </c>
      <c r="D44" s="1"/>
      <c r="F44" s="288"/>
    </row>
    <row r="45" spans="1:10" ht="15.75">
      <c r="A45" s="266" t="s">
        <v>324</v>
      </c>
      <c r="B45" s="267" t="s">
        <v>325</v>
      </c>
      <c r="C45" s="268">
        <v>0.83</v>
      </c>
      <c r="D45" s="1"/>
      <c r="F45" s="288"/>
    </row>
    <row r="46" spans="1:10" ht="15.75">
      <c r="A46" s="23" t="s">
        <v>326</v>
      </c>
      <c r="B46" s="22" t="s">
        <v>26</v>
      </c>
      <c r="C46" s="289">
        <f>C52*C53*C22*C27</f>
        <v>1061.1156514874535</v>
      </c>
      <c r="D46" s="289">
        <f>D52*D53*D22*D27</f>
        <v>8205.4574382731298</v>
      </c>
      <c r="F46" s="289">
        <f>F52*F53*F22*F27</f>
        <v>843.85131853895405</v>
      </c>
    </row>
    <row r="47" spans="1:10" ht="15.75">
      <c r="A47" s="288" t="s">
        <v>327</v>
      </c>
      <c r="B47" s="22" t="s">
        <v>92</v>
      </c>
      <c r="C47" s="292">
        <f>C41*C46/1000</f>
        <v>58.568278383849993</v>
      </c>
      <c r="D47" s="292">
        <f>D41*D46/1000</f>
        <v>452.94125059267679</v>
      </c>
      <c r="F47" s="292">
        <f>F41*F46/1000</f>
        <v>46.576373526757571</v>
      </c>
    </row>
    <row r="48" spans="1:10" ht="15.75">
      <c r="A48" s="23" t="s">
        <v>328</v>
      </c>
      <c r="B48" s="22" t="s">
        <v>70</v>
      </c>
      <c r="C48" s="317">
        <v>0.1</v>
      </c>
      <c r="D48" s="317">
        <v>0.1</v>
      </c>
      <c r="F48" s="317">
        <v>0.1</v>
      </c>
    </row>
    <row r="49" spans="1:6" ht="15.75">
      <c r="A49" s="288" t="s">
        <v>329</v>
      </c>
      <c r="B49" s="287" t="s">
        <v>92</v>
      </c>
      <c r="C49" s="292">
        <f>C47*C48</f>
        <v>5.8568278383849997</v>
      </c>
      <c r="D49" s="292">
        <f>D47*D48</f>
        <v>45.294125059267685</v>
      </c>
      <c r="F49" s="292">
        <f>F47*F48</f>
        <v>4.6576373526757573</v>
      </c>
    </row>
    <row r="50" spans="1:6" ht="15.75">
      <c r="A50" s="30" t="s">
        <v>393</v>
      </c>
      <c r="B50" s="318" t="s">
        <v>92</v>
      </c>
      <c r="C50" s="308">
        <f>C47+C49</f>
        <v>64.425106222234987</v>
      </c>
      <c r="D50" s="308">
        <f>D47+D49</f>
        <v>498.23537565194448</v>
      </c>
      <c r="F50" s="308">
        <f>F47+F49</f>
        <v>51.234010879433328</v>
      </c>
    </row>
    <row r="52" spans="1:6" ht="15.75">
      <c r="A52" s="23" t="s">
        <v>530</v>
      </c>
      <c r="B52" s="22"/>
      <c r="C52" s="23">
        <v>365</v>
      </c>
      <c r="D52" s="23">
        <v>365</v>
      </c>
      <c r="F52" s="23">
        <v>340</v>
      </c>
    </row>
    <row r="53" spans="1:6" ht="15.75">
      <c r="A53" s="23" t="s">
        <v>531</v>
      </c>
      <c r="B53" s="22"/>
      <c r="C53" s="23">
        <v>2</v>
      </c>
      <c r="D53" s="23">
        <v>2</v>
      </c>
      <c r="F53" s="23">
        <v>2</v>
      </c>
    </row>
  </sheetData>
  <mergeCells count="1">
    <mergeCell ref="A42:A43"/>
  </mergeCells>
  <pageMargins left="0.70000004768371604" right="0.70000004768371604" top="0.75" bottom="0.75" header="0.30000001192092901" footer="0.30000001192092901"/>
  <pageSetup paperSize="9" fitToWidth="0" fitToHeight="0" orientation="portrait"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2:F28"/>
  <sheetViews>
    <sheetView workbookViewId="0"/>
  </sheetViews>
  <sheetFormatPr defaultColWidth="9" defaultRowHeight="15.75"/>
  <cols>
    <col min="1" max="1" width="58.5703125" style="18" customWidth="1"/>
    <col min="2" max="2" width="9" style="18" bestFit="1" customWidth="1"/>
    <col min="3" max="16384" width="9" style="18"/>
  </cols>
  <sheetData>
    <row r="2" spans="1:6">
      <c r="A2" s="484" t="s">
        <v>61</v>
      </c>
      <c r="B2" s="319" t="s">
        <v>63</v>
      </c>
      <c r="C2" s="482" t="s">
        <v>2</v>
      </c>
      <c r="D2" s="483"/>
    </row>
    <row r="3" spans="1:6">
      <c r="A3" s="485"/>
      <c r="B3" s="320" t="s">
        <v>64</v>
      </c>
      <c r="C3" s="22" t="s">
        <v>532</v>
      </c>
      <c r="D3" s="321" t="s">
        <v>533</v>
      </c>
    </row>
    <row r="4" spans="1:6">
      <c r="A4" s="23" t="s">
        <v>534</v>
      </c>
      <c r="B4" s="23"/>
      <c r="C4" s="322">
        <f>15*C5*(C6*C7)^0.5</f>
        <v>42.488791292438925</v>
      </c>
      <c r="D4" s="322" t="e">
        <f ca="1">15*D5*(D6*D7)^0.5</f>
        <v>#NAME?</v>
      </c>
      <c r="E4" s="323"/>
    </row>
    <row r="5" spans="1:6">
      <c r="A5" s="23" t="s">
        <v>535</v>
      </c>
      <c r="B5" s="23"/>
      <c r="C5" s="324">
        <f>'БВР-основ'!D60/Исходные!C14</f>
        <v>0.4125944592000001</v>
      </c>
      <c r="D5" s="325" t="e">
        <f ca="1">'БВР-основ'!F60/Исходные!C15</f>
        <v>#NAME?</v>
      </c>
      <c r="E5" s="326"/>
    </row>
    <row r="6" spans="1:6">
      <c r="A6" s="23" t="s">
        <v>536</v>
      </c>
      <c r="B6" s="23"/>
      <c r="C6" s="322">
        <f>'БВР-основ'!D12</f>
        <v>5.8915486079637835</v>
      </c>
      <c r="D6" s="322">
        <f>'БВР-основ'!F12</f>
        <v>6.9363660034151406</v>
      </c>
      <c r="E6" s="314"/>
    </row>
    <row r="7" spans="1:6">
      <c r="A7" s="23" t="s">
        <v>537</v>
      </c>
      <c r="B7" s="23"/>
      <c r="C7" s="23">
        <f>'БВР-основ'!D8</f>
        <v>8</v>
      </c>
      <c r="D7" s="23">
        <f>'БВР-основ'!F8</f>
        <v>8</v>
      </c>
    </row>
    <row r="8" spans="1:6">
      <c r="A8" s="23" t="s">
        <v>538</v>
      </c>
      <c r="B8" s="23"/>
      <c r="C8" s="23">
        <v>80</v>
      </c>
      <c r="D8" s="23">
        <v>75</v>
      </c>
    </row>
    <row r="9" spans="1:6">
      <c r="A9" s="23" t="s">
        <v>539</v>
      </c>
      <c r="B9" s="23"/>
      <c r="C9" s="322">
        <f>C4+C10*(C11-1)</f>
        <v>57.488791292438925</v>
      </c>
      <c r="D9" s="322" t="e">
        <f ca="1">D4+D10*(D11-1)</f>
        <v>#NAME?</v>
      </c>
      <c r="E9" s="323"/>
      <c r="F9" s="18" t="s">
        <v>540</v>
      </c>
    </row>
    <row r="10" spans="1:6">
      <c r="A10" s="23" t="s">
        <v>541</v>
      </c>
      <c r="B10" s="23"/>
      <c r="C10" s="23">
        <f>'БВР-основ'!D43</f>
        <v>5</v>
      </c>
      <c r="D10" s="23">
        <f>'БВР-основ'!F43</f>
        <v>5.5</v>
      </c>
    </row>
    <row r="11" spans="1:6">
      <c r="A11" s="23" t="s">
        <v>542</v>
      </c>
      <c r="B11" s="23"/>
      <c r="C11" s="23">
        <f>'БВР-основ'!D18</f>
        <v>4</v>
      </c>
      <c r="D11" s="23">
        <f>'БВР-основ'!F18</f>
        <v>4</v>
      </c>
    </row>
    <row r="12" spans="1:6">
      <c r="A12" s="23" t="s">
        <v>543</v>
      </c>
      <c r="B12" s="23"/>
      <c r="C12" s="297">
        <v>2.9</v>
      </c>
      <c r="D12" s="23">
        <v>4.3</v>
      </c>
      <c r="E12" s="18">
        <f>D10-10/TAN(D8*PI()/180)</f>
        <v>2.8205080756887733</v>
      </c>
      <c r="F12" s="18" t="s">
        <v>544</v>
      </c>
    </row>
    <row r="13" spans="1:6">
      <c r="A13" s="327" t="s">
        <v>545</v>
      </c>
      <c r="B13" s="327"/>
      <c r="C13" s="23">
        <v>0</v>
      </c>
      <c r="D13" s="23">
        <v>0</v>
      </c>
    </row>
    <row r="14" spans="1:6">
      <c r="A14" s="23" t="s">
        <v>546</v>
      </c>
      <c r="B14" s="23"/>
      <c r="C14" s="23">
        <v>4</v>
      </c>
      <c r="D14" s="23">
        <v>4</v>
      </c>
    </row>
    <row r="15" spans="1:6" ht="18.75">
      <c r="A15" s="23" t="s">
        <v>547</v>
      </c>
      <c r="B15" s="23"/>
      <c r="C15" s="328">
        <v>9.5</v>
      </c>
      <c r="D15" s="328">
        <v>9.5</v>
      </c>
    </row>
    <row r="16" spans="1:6" ht="18.75">
      <c r="A16" s="23" t="s">
        <v>548</v>
      </c>
      <c r="B16" s="23"/>
      <c r="C16" s="23">
        <v>1.5</v>
      </c>
      <c r="D16" s="23">
        <v>1.5</v>
      </c>
      <c r="F16" s="18" t="s">
        <v>549</v>
      </c>
    </row>
    <row r="17" spans="1:6" ht="18.75">
      <c r="A17" s="23" t="s">
        <v>550</v>
      </c>
      <c r="B17" s="23"/>
      <c r="C17" s="329">
        <f>C12+C10*(C11-1)+C13+C14+C15+C16+(C4-C10)</f>
        <v>70.388791292438924</v>
      </c>
      <c r="D17" s="329" t="e">
        <f ca="1">D12+D10*(D11-1)+D13+D14+D15+D16+(D4-D10)</f>
        <v>#NAME?</v>
      </c>
      <c r="E17" s="323"/>
    </row>
    <row r="19" spans="1:6">
      <c r="A19" s="18" t="s">
        <v>551</v>
      </c>
      <c r="C19" s="18">
        <v>4</v>
      </c>
      <c r="D19" s="18">
        <v>4</v>
      </c>
      <c r="F19" s="18" t="s">
        <v>552</v>
      </c>
    </row>
    <row r="20" spans="1:6">
      <c r="A20" s="330" t="s">
        <v>553</v>
      </c>
      <c r="B20" s="330"/>
    </row>
    <row r="23" spans="1:6">
      <c r="A23" s="331" t="s">
        <v>554</v>
      </c>
    </row>
    <row r="24" spans="1:6">
      <c r="A24" s="18" t="s">
        <v>555</v>
      </c>
      <c r="B24" s="332" t="s">
        <v>556</v>
      </c>
      <c r="C24" s="331">
        <v>6.9</v>
      </c>
      <c r="D24" s="331">
        <f>(D26-C26)/(D25-C25)*C24</f>
        <v>22.671428571428571</v>
      </c>
      <c r="E24" s="18">
        <f>C26+(C24-C25)*E26</f>
        <v>22.814285714285717</v>
      </c>
      <c r="F24" s="18">
        <f>D26-(D25-C24)*E26</f>
        <v>22.814285714285717</v>
      </c>
    </row>
    <row r="25" spans="1:6">
      <c r="A25" s="333" t="s">
        <v>557</v>
      </c>
      <c r="B25" s="18" t="s">
        <v>558</v>
      </c>
      <c r="C25" s="18">
        <v>3</v>
      </c>
      <c r="D25" s="18">
        <v>10</v>
      </c>
    </row>
    <row r="26" spans="1:6">
      <c r="A26" s="333" t="s">
        <v>559</v>
      </c>
      <c r="B26" s="18" t="s">
        <v>560</v>
      </c>
      <c r="C26" s="18">
        <v>10</v>
      </c>
      <c r="D26" s="18">
        <v>33</v>
      </c>
      <c r="E26" s="331">
        <f>(D26-C26)/(D25-C25)</f>
        <v>3.2857142857142856</v>
      </c>
    </row>
    <row r="27" spans="1:6">
      <c r="A27" s="333" t="s">
        <v>561</v>
      </c>
    </row>
    <row r="28" spans="1:6">
      <c r="A28" s="18" t="s">
        <v>562</v>
      </c>
    </row>
  </sheetData>
  <mergeCells count="2">
    <mergeCell ref="A2:A3"/>
    <mergeCell ref="C2:D2"/>
  </mergeCells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/>
  </sheetViews>
  <sheetFormatPr defaultColWidth="9" defaultRowHeight="12.75"/>
  <sheetData/>
  <pageMargins left="0.70000004768371604" right="0.70000004768371604" top="0.75" bottom="0.75" header="0.30000001192092901" footer="0.3000000119209290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2:G68"/>
  <sheetViews>
    <sheetView workbookViewId="0"/>
  </sheetViews>
  <sheetFormatPr defaultColWidth="9" defaultRowHeight="15.75" outlineLevelRow="1"/>
  <cols>
    <col min="1" max="1" width="43" style="18" customWidth="1"/>
    <col min="2" max="3" width="6.5703125" style="18" customWidth="1"/>
    <col min="4" max="4" width="7.85546875" style="18" customWidth="1"/>
    <col min="5" max="5" width="6.5703125" style="19" customWidth="1"/>
    <col min="6" max="6" width="9" style="18" bestFit="1" customWidth="1"/>
    <col min="7" max="16384" width="9" style="18"/>
  </cols>
  <sheetData>
    <row r="2" spans="1:6">
      <c r="A2" s="486" t="s">
        <v>564</v>
      </c>
      <c r="B2" s="486"/>
      <c r="C2" s="486"/>
      <c r="D2" s="486"/>
    </row>
    <row r="3" spans="1:6">
      <c r="A3" s="488" t="s">
        <v>0</v>
      </c>
      <c r="B3" s="482" t="s">
        <v>565</v>
      </c>
      <c r="C3" s="487"/>
      <c r="D3" s="483"/>
      <c r="E3" s="22"/>
    </row>
    <row r="4" spans="1:6" ht="20.25" customHeight="1">
      <c r="A4" s="489"/>
      <c r="B4" s="21" t="s">
        <v>566</v>
      </c>
      <c r="C4" s="21" t="s">
        <v>567</v>
      </c>
      <c r="D4" s="21" t="s">
        <v>568</v>
      </c>
      <c r="E4" s="21" t="s">
        <v>569</v>
      </c>
    </row>
    <row r="5" spans="1:6">
      <c r="A5" s="30" t="s">
        <v>570</v>
      </c>
      <c r="B5" s="22"/>
      <c r="C5" s="22"/>
      <c r="D5" s="22"/>
      <c r="E5" s="22"/>
    </row>
    <row r="6" spans="1:6">
      <c r="A6" s="23" t="s">
        <v>571</v>
      </c>
      <c r="B6" s="22">
        <v>1</v>
      </c>
      <c r="C6" s="22"/>
      <c r="D6" s="22">
        <f t="shared" ref="D6:D14" si="0">SUM(B6:C6)</f>
        <v>1</v>
      </c>
      <c r="E6" s="22" t="s">
        <v>572</v>
      </c>
    </row>
    <row r="7" spans="1:6">
      <c r="A7" s="23" t="s">
        <v>573</v>
      </c>
      <c r="B7" s="22">
        <v>1</v>
      </c>
      <c r="C7" s="22"/>
      <c r="D7" s="22">
        <f t="shared" si="0"/>
        <v>1</v>
      </c>
      <c r="E7" s="22" t="s">
        <v>572</v>
      </c>
    </row>
    <row r="8" spans="1:6">
      <c r="A8" s="23" t="s">
        <v>574</v>
      </c>
      <c r="B8" s="22">
        <v>1</v>
      </c>
      <c r="C8" s="22"/>
      <c r="D8" s="22">
        <f t="shared" si="0"/>
        <v>1</v>
      </c>
      <c r="E8" s="22" t="s">
        <v>572</v>
      </c>
    </row>
    <row r="9" spans="1:6">
      <c r="A9" s="23" t="s">
        <v>575</v>
      </c>
      <c r="B9" s="22">
        <v>1</v>
      </c>
      <c r="C9" s="22"/>
      <c r="D9" s="22">
        <f t="shared" si="0"/>
        <v>1</v>
      </c>
      <c r="E9" s="22" t="s">
        <v>572</v>
      </c>
    </row>
    <row r="10" spans="1:6">
      <c r="A10" s="23" t="s">
        <v>576</v>
      </c>
      <c r="B10" s="22">
        <v>1</v>
      </c>
      <c r="C10" s="22"/>
      <c r="D10" s="22">
        <f t="shared" si="0"/>
        <v>1</v>
      </c>
      <c r="E10" s="22" t="s">
        <v>572</v>
      </c>
    </row>
    <row r="11" spans="1:6">
      <c r="A11" s="23" t="s">
        <v>577</v>
      </c>
      <c r="B11" s="22">
        <v>1</v>
      </c>
      <c r="C11" s="22"/>
      <c r="D11" s="22">
        <f t="shared" si="0"/>
        <v>1</v>
      </c>
      <c r="E11" s="22" t="s">
        <v>572</v>
      </c>
    </row>
    <row r="12" spans="1:6">
      <c r="A12" s="23" t="s">
        <v>578</v>
      </c>
      <c r="B12" s="22">
        <v>1</v>
      </c>
      <c r="C12" s="22"/>
      <c r="D12" s="22">
        <f t="shared" si="0"/>
        <v>1</v>
      </c>
      <c r="E12" s="22" t="s">
        <v>572</v>
      </c>
    </row>
    <row r="13" spans="1:6">
      <c r="A13" s="23" t="s">
        <v>579</v>
      </c>
      <c r="B13" s="22">
        <f>B14+B16+B15</f>
        <v>3</v>
      </c>
      <c r="C13" s="22">
        <f>C14+C16+C15</f>
        <v>3</v>
      </c>
      <c r="D13" s="22">
        <f t="shared" si="0"/>
        <v>6</v>
      </c>
      <c r="E13" s="22" t="s">
        <v>572</v>
      </c>
    </row>
    <row r="14" spans="1:6" hidden="1" outlineLevel="1">
      <c r="A14" s="7" t="s">
        <v>580</v>
      </c>
      <c r="B14" s="238">
        <v>1</v>
      </c>
      <c r="C14" s="12">
        <v>1</v>
      </c>
      <c r="D14" s="12">
        <f t="shared" si="0"/>
        <v>2</v>
      </c>
      <c r="E14" s="12" t="s">
        <v>572</v>
      </c>
      <c r="F14" s="1"/>
    </row>
    <row r="15" spans="1:6" hidden="1" outlineLevel="1">
      <c r="A15" s="7" t="s">
        <v>581</v>
      </c>
      <c r="B15" s="238">
        <v>1</v>
      </c>
      <c r="C15" s="12">
        <v>1</v>
      </c>
      <c r="D15" s="12"/>
      <c r="E15" s="12"/>
      <c r="F15" s="1"/>
    </row>
    <row r="16" spans="1:6" hidden="1" outlineLevel="1">
      <c r="A16" s="7" t="s">
        <v>582</v>
      </c>
      <c r="B16" s="238">
        <v>1</v>
      </c>
      <c r="C16" s="12">
        <v>1</v>
      </c>
      <c r="D16" s="12"/>
      <c r="E16" s="12"/>
      <c r="F16" s="1"/>
    </row>
    <row r="17" spans="1:6">
      <c r="A17" s="23" t="s">
        <v>583</v>
      </c>
      <c r="B17" s="22">
        <v>1</v>
      </c>
      <c r="C17" s="22"/>
      <c r="D17" s="22">
        <f>SUM(B17:C17)</f>
        <v>1</v>
      </c>
      <c r="E17" s="22" t="s">
        <v>572</v>
      </c>
    </row>
    <row r="18" spans="1:6">
      <c r="A18" s="23" t="s">
        <v>584</v>
      </c>
      <c r="B18" s="22">
        <v>4</v>
      </c>
      <c r="C18" s="22"/>
      <c r="D18" s="22">
        <f>SUM(B18:C18)</f>
        <v>4</v>
      </c>
      <c r="E18" s="22" t="s">
        <v>572</v>
      </c>
    </row>
    <row r="19" spans="1:6">
      <c r="A19" s="23" t="s">
        <v>585</v>
      </c>
      <c r="B19" s="22">
        <v>2</v>
      </c>
      <c r="C19" s="22"/>
      <c r="D19" s="22">
        <f>SUM(B19:C19)</f>
        <v>2</v>
      </c>
      <c r="E19" s="22" t="s">
        <v>572</v>
      </c>
    </row>
    <row r="20" spans="1:6">
      <c r="A20" s="335" t="s">
        <v>586</v>
      </c>
      <c r="B20" s="30">
        <f>SUM(B6:B13)+SUM(B17:B19)</f>
        <v>17</v>
      </c>
      <c r="C20" s="30">
        <f>SUM(C6:C13)+SUM(C17:C19)</f>
        <v>3</v>
      </c>
      <c r="D20" s="30">
        <f>SUM(B20:C20)</f>
        <v>20</v>
      </c>
      <c r="E20" s="30"/>
    </row>
    <row r="21" spans="1:6">
      <c r="A21" s="335"/>
      <c r="B21" s="30"/>
      <c r="C21" s="30"/>
      <c r="D21" s="30"/>
      <c r="E21" s="22"/>
    </row>
    <row r="22" spans="1:6" s="331" customFormat="1">
      <c r="A22" s="30" t="s">
        <v>587</v>
      </c>
      <c r="B22" s="30"/>
      <c r="C22" s="30"/>
      <c r="D22" s="30"/>
      <c r="E22" s="30"/>
    </row>
    <row r="23" spans="1:6">
      <c r="A23" s="23" t="s">
        <v>588</v>
      </c>
      <c r="B23" s="22">
        <f>Погрузка!C47+Погрузка!D47</f>
        <v>2</v>
      </c>
      <c r="C23" s="22">
        <f>Погрузка!C47+Погрузка!D47</f>
        <v>2</v>
      </c>
      <c r="D23" s="22">
        <f t="shared" ref="D23:D32" si="1">SUM(B23:C23)</f>
        <v>4</v>
      </c>
      <c r="E23" s="22" t="s">
        <v>572</v>
      </c>
    </row>
    <row r="24" spans="1:6">
      <c r="A24" s="336" t="s">
        <v>589</v>
      </c>
      <c r="B24" s="337">
        <f>B39+B40</f>
        <v>5</v>
      </c>
      <c r="C24" s="337">
        <f>C39+C40</f>
        <v>5</v>
      </c>
      <c r="D24" s="22">
        <f t="shared" si="1"/>
        <v>10</v>
      </c>
      <c r="E24" s="22" t="s">
        <v>572</v>
      </c>
    </row>
    <row r="25" spans="1:6">
      <c r="A25" s="336" t="s">
        <v>590</v>
      </c>
      <c r="B25" s="22">
        <f>B42+B43</f>
        <v>2</v>
      </c>
      <c r="C25" s="22">
        <f>C42+C43</f>
        <v>2</v>
      </c>
      <c r="D25" s="22">
        <f t="shared" si="1"/>
        <v>4</v>
      </c>
      <c r="E25" s="22" t="s">
        <v>572</v>
      </c>
    </row>
    <row r="26" spans="1:6">
      <c r="A26" s="23" t="s">
        <v>591</v>
      </c>
      <c r="B26" s="22">
        <f>B45+B46</f>
        <v>2</v>
      </c>
      <c r="C26" s="22">
        <f>C45+C46</f>
        <v>2</v>
      </c>
      <c r="D26" s="22">
        <f t="shared" si="1"/>
        <v>4</v>
      </c>
      <c r="E26" s="22" t="s">
        <v>592</v>
      </c>
    </row>
    <row r="27" spans="1:6">
      <c r="A27" s="23" t="s">
        <v>593</v>
      </c>
      <c r="B27" s="22">
        <f>SUM(B49:B59)</f>
        <v>11</v>
      </c>
      <c r="C27" s="22">
        <f>SUM(C49:C59)</f>
        <v>5</v>
      </c>
      <c r="D27" s="22">
        <f t="shared" si="1"/>
        <v>16</v>
      </c>
      <c r="E27" s="22" t="s">
        <v>592</v>
      </c>
    </row>
    <row r="28" spans="1:6">
      <c r="A28" s="334" t="s">
        <v>594</v>
      </c>
      <c r="B28" s="22">
        <v>2</v>
      </c>
      <c r="C28" s="22"/>
      <c r="D28" s="22">
        <f t="shared" si="1"/>
        <v>2</v>
      </c>
      <c r="E28" s="22"/>
    </row>
    <row r="29" spans="1:6">
      <c r="A29" s="334" t="s">
        <v>595</v>
      </c>
      <c r="B29" s="22">
        <v>1</v>
      </c>
      <c r="C29" s="22">
        <v>1</v>
      </c>
      <c r="D29" s="22">
        <f t="shared" si="1"/>
        <v>2</v>
      </c>
      <c r="E29" s="22"/>
    </row>
    <row r="30" spans="1:6">
      <c r="A30" s="23" t="s">
        <v>596</v>
      </c>
      <c r="B30" s="22">
        <v>2</v>
      </c>
      <c r="C30" s="22"/>
      <c r="D30" s="22">
        <f t="shared" si="1"/>
        <v>2</v>
      </c>
      <c r="E30" s="22" t="s">
        <v>572</v>
      </c>
    </row>
    <row r="31" spans="1:6">
      <c r="A31" s="23" t="s">
        <v>597</v>
      </c>
      <c r="B31" s="22">
        <v>2</v>
      </c>
      <c r="C31" s="22"/>
      <c r="D31" s="22">
        <f t="shared" si="1"/>
        <v>2</v>
      </c>
      <c r="E31" s="22" t="s">
        <v>572</v>
      </c>
    </row>
    <row r="32" spans="1:6">
      <c r="A32" s="23" t="s">
        <v>598</v>
      </c>
      <c r="B32" s="22">
        <v>2</v>
      </c>
      <c r="C32" s="22">
        <v>2</v>
      </c>
      <c r="D32" s="22">
        <f t="shared" si="1"/>
        <v>4</v>
      </c>
      <c r="E32" s="22"/>
      <c r="F32" s="18" t="s">
        <v>599</v>
      </c>
    </row>
    <row r="33" spans="1:7">
      <c r="A33" s="23"/>
      <c r="C33" s="22"/>
      <c r="D33" s="22"/>
      <c r="E33" s="22"/>
    </row>
    <row r="34" spans="1:7">
      <c r="A34" s="335" t="s">
        <v>600</v>
      </c>
      <c r="B34" s="22">
        <f>SUM(B23:B32)</f>
        <v>31</v>
      </c>
      <c r="C34" s="22">
        <f>SUM(C23:C32)</f>
        <v>19</v>
      </c>
      <c r="D34" s="22">
        <f>SUM(B34:C34)</f>
        <v>50</v>
      </c>
      <c r="E34" s="30"/>
      <c r="G34" s="311"/>
    </row>
    <row r="35" spans="1:7">
      <c r="A35" s="335" t="s">
        <v>601</v>
      </c>
      <c r="B35" s="30">
        <f>B20+B34</f>
        <v>48</v>
      </c>
      <c r="C35" s="30">
        <f>C20+C34</f>
        <v>22</v>
      </c>
      <c r="D35" s="30">
        <f>SUM(B35:C35)</f>
        <v>70</v>
      </c>
      <c r="E35" s="22"/>
    </row>
    <row r="37" spans="1:7">
      <c r="B37" s="311"/>
      <c r="C37" s="311"/>
      <c r="D37" s="311"/>
    </row>
    <row r="39" spans="1:7">
      <c r="A39" s="338" t="s">
        <v>602</v>
      </c>
      <c r="B39" s="339">
        <f>Транспорт!C62</f>
        <v>2</v>
      </c>
      <c r="C39" s="340">
        <f>B39</f>
        <v>2</v>
      </c>
      <c r="D39" s="12">
        <f>SUM(B39:C39)</f>
        <v>4</v>
      </c>
      <c r="E39" s="12" t="s">
        <v>572</v>
      </c>
    </row>
    <row r="40" spans="1:7">
      <c r="A40" s="338" t="s">
        <v>603</v>
      </c>
      <c r="B40" s="340">
        <f>Транспорт!D62</f>
        <v>3</v>
      </c>
      <c r="C40" s="340">
        <f>B40</f>
        <v>3</v>
      </c>
      <c r="D40" s="12">
        <f>SUM(B40:C40)</f>
        <v>6</v>
      </c>
      <c r="E40" s="12" t="s">
        <v>572</v>
      </c>
    </row>
    <row r="41" spans="1:7">
      <c r="A41" s="341"/>
      <c r="B41" s="342"/>
      <c r="C41" s="342"/>
      <c r="D41" s="342"/>
    </row>
    <row r="42" spans="1:7">
      <c r="A42" s="7" t="s">
        <v>604</v>
      </c>
      <c r="B42" s="12">
        <f>'БВР-основ'!D79</f>
        <v>1</v>
      </c>
      <c r="C42" s="12">
        <f>B42</f>
        <v>1</v>
      </c>
      <c r="D42" s="12">
        <f>SUM(B42:C42)</f>
        <v>2</v>
      </c>
      <c r="E42" s="12"/>
    </row>
    <row r="43" spans="1:7">
      <c r="A43" s="7" t="s">
        <v>605</v>
      </c>
      <c r="B43" s="12">
        <f>'БВР-основ'!F79</f>
        <v>1</v>
      </c>
      <c r="C43" s="12">
        <f>B43</f>
        <v>1</v>
      </c>
      <c r="D43" s="12">
        <f>SUM(B43:C43)</f>
        <v>2</v>
      </c>
      <c r="E43" s="12"/>
    </row>
    <row r="44" spans="1:7">
      <c r="A44" s="341"/>
      <c r="B44" s="342"/>
      <c r="C44" s="342"/>
      <c r="D44" s="342"/>
    </row>
    <row r="45" spans="1:7">
      <c r="A45" s="7" t="s">
        <v>606</v>
      </c>
      <c r="B45" s="12">
        <f>'Бульдозер-отвал'!C28</f>
        <v>1</v>
      </c>
      <c r="C45" s="12">
        <f>B45</f>
        <v>1</v>
      </c>
      <c r="D45" s="12">
        <f>SUM(B45:C45)</f>
        <v>2</v>
      </c>
      <c r="E45" s="12"/>
    </row>
    <row r="46" spans="1:7">
      <c r="A46" s="7" t="s">
        <v>607</v>
      </c>
      <c r="B46" s="12">
        <v>1</v>
      </c>
      <c r="C46" s="12">
        <v>1</v>
      </c>
      <c r="D46" s="12">
        <f>SUM(B46:C46)</f>
        <v>2</v>
      </c>
      <c r="E46" s="12"/>
    </row>
    <row r="47" spans="1:7">
      <c r="A47" s="7"/>
      <c r="B47" s="12"/>
      <c r="C47" s="12"/>
      <c r="D47" s="12"/>
      <c r="E47" s="12"/>
    </row>
    <row r="48" spans="1:7">
      <c r="A48" s="7"/>
      <c r="B48" s="12"/>
      <c r="C48" s="12"/>
      <c r="D48" s="12"/>
      <c r="E48" s="12"/>
    </row>
    <row r="49" spans="1:6">
      <c r="A49" s="7" t="s">
        <v>608</v>
      </c>
      <c r="B49" s="12">
        <v>1</v>
      </c>
      <c r="C49" s="12"/>
      <c r="D49" s="238">
        <f t="shared" ref="D49:D59" si="2">SUM(B49:C49)</f>
        <v>1</v>
      </c>
      <c r="E49" s="12"/>
      <c r="F49" s="18" t="s">
        <v>609</v>
      </c>
    </row>
    <row r="50" spans="1:6">
      <c r="A50" s="7" t="s">
        <v>610</v>
      </c>
      <c r="B50" s="12">
        <v>1</v>
      </c>
      <c r="C50" s="12"/>
      <c r="D50" s="238">
        <f t="shared" si="2"/>
        <v>1</v>
      </c>
      <c r="E50" s="12"/>
      <c r="F50" s="18" t="s">
        <v>609</v>
      </c>
    </row>
    <row r="51" spans="1:6">
      <c r="A51" s="7" t="s">
        <v>611</v>
      </c>
      <c r="B51" s="12">
        <v>1</v>
      </c>
      <c r="C51" s="12"/>
      <c r="D51" s="238">
        <f t="shared" si="2"/>
        <v>1</v>
      </c>
      <c r="E51" s="12"/>
      <c r="F51" s="18" t="s">
        <v>609</v>
      </c>
    </row>
    <row r="52" spans="1:6">
      <c r="A52" s="338" t="s">
        <v>612</v>
      </c>
      <c r="B52" s="343">
        <v>1</v>
      </c>
      <c r="C52" s="12">
        <v>1</v>
      </c>
      <c r="D52" s="12">
        <f t="shared" si="2"/>
        <v>2</v>
      </c>
      <c r="E52" s="12" t="s">
        <v>592</v>
      </c>
    </row>
    <row r="53" spans="1:6">
      <c r="A53" s="338" t="s">
        <v>613</v>
      </c>
      <c r="B53" s="343">
        <v>2</v>
      </c>
      <c r="C53" s="12">
        <v>1</v>
      </c>
      <c r="D53" s="12">
        <f t="shared" si="2"/>
        <v>3</v>
      </c>
      <c r="E53" s="12"/>
    </row>
    <row r="54" spans="1:6">
      <c r="A54" s="7" t="s">
        <v>614</v>
      </c>
      <c r="B54" s="12">
        <v>1</v>
      </c>
      <c r="C54" s="12">
        <v>1</v>
      </c>
      <c r="D54" s="12">
        <f t="shared" si="2"/>
        <v>2</v>
      </c>
      <c r="E54" s="12" t="s">
        <v>615</v>
      </c>
    </row>
    <row r="55" spans="1:6">
      <c r="A55" s="7" t="s">
        <v>616</v>
      </c>
      <c r="B55" s="12">
        <v>1</v>
      </c>
      <c r="C55" s="12">
        <v>1</v>
      </c>
      <c r="D55" s="12">
        <f t="shared" si="2"/>
        <v>2</v>
      </c>
      <c r="E55" s="12" t="s">
        <v>615</v>
      </c>
    </row>
    <row r="56" spans="1:6">
      <c r="A56" s="338" t="s">
        <v>617</v>
      </c>
      <c r="B56" s="12">
        <v>1</v>
      </c>
      <c r="C56" s="12">
        <v>1</v>
      </c>
      <c r="D56" s="12">
        <f t="shared" si="2"/>
        <v>2</v>
      </c>
      <c r="E56" s="12" t="s">
        <v>592</v>
      </c>
    </row>
    <row r="57" spans="1:6">
      <c r="A57" s="338" t="s">
        <v>618</v>
      </c>
      <c r="B57" s="12">
        <v>1</v>
      </c>
      <c r="C57" s="12"/>
      <c r="D57" s="12">
        <f t="shared" si="2"/>
        <v>1</v>
      </c>
      <c r="E57" s="12" t="s">
        <v>592</v>
      </c>
    </row>
    <row r="58" spans="1:6">
      <c r="A58" s="338" t="s">
        <v>619</v>
      </c>
      <c r="B58" s="12">
        <v>1</v>
      </c>
      <c r="C58" s="12"/>
      <c r="D58" s="12">
        <f t="shared" si="2"/>
        <v>1</v>
      </c>
      <c r="E58" s="12" t="s">
        <v>592</v>
      </c>
    </row>
    <row r="59" spans="1:6">
      <c r="A59" s="338" t="s">
        <v>620</v>
      </c>
      <c r="B59" s="12"/>
      <c r="C59" s="12"/>
      <c r="D59" s="12">
        <f t="shared" si="2"/>
        <v>0</v>
      </c>
      <c r="E59" s="12"/>
      <c r="F59" s="18" t="s">
        <v>621</v>
      </c>
    </row>
    <row r="60" spans="1:6">
      <c r="A60" s="338" t="s">
        <v>622</v>
      </c>
      <c r="B60" s="344"/>
      <c r="C60" s="344"/>
      <c r="D60" s="344"/>
      <c r="E60" s="22"/>
      <c r="F60" s="18" t="s">
        <v>621</v>
      </c>
    </row>
    <row r="61" spans="1:6">
      <c r="A61" s="341"/>
      <c r="B61" s="342"/>
      <c r="C61" s="342"/>
      <c r="D61" s="342"/>
    </row>
    <row r="62" spans="1:6">
      <c r="A62" s="341"/>
      <c r="B62" s="342"/>
      <c r="C62" s="342"/>
      <c r="D62" s="342"/>
    </row>
    <row r="63" spans="1:6">
      <c r="A63" s="341"/>
      <c r="B63" s="342"/>
      <c r="C63" s="342"/>
      <c r="D63" s="342"/>
    </row>
    <row r="64" spans="1:6">
      <c r="A64" s="341"/>
      <c r="B64" s="342"/>
      <c r="C64" s="342"/>
      <c r="D64" s="342"/>
    </row>
    <row r="65" spans="1:4">
      <c r="A65" s="345"/>
      <c r="B65" s="342"/>
      <c r="C65" s="342"/>
      <c r="D65" s="342"/>
    </row>
    <row r="66" spans="1:4">
      <c r="A66" s="346"/>
      <c r="B66" s="346"/>
      <c r="C66" s="346"/>
      <c r="D66" s="346"/>
    </row>
    <row r="67" spans="1:4">
      <c r="A67" s="341"/>
      <c r="B67" s="342"/>
      <c r="C67" s="342"/>
      <c r="D67" s="342"/>
    </row>
    <row r="68" spans="1:4">
      <c r="A68" s="345"/>
      <c r="B68" s="346"/>
      <c r="C68" s="346"/>
      <c r="D68" s="346"/>
    </row>
  </sheetData>
  <mergeCells count="3">
    <mergeCell ref="A2:D2"/>
    <mergeCell ref="B3:D3"/>
    <mergeCell ref="A3:A4"/>
  </mergeCells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5:E24"/>
  <sheetViews>
    <sheetView workbookViewId="0"/>
  </sheetViews>
  <sheetFormatPr defaultColWidth="9" defaultRowHeight="12.75"/>
  <cols>
    <col min="2" max="2" width="15.85546875" customWidth="1"/>
  </cols>
  <sheetData>
    <row r="5" spans="1:4" ht="15.75">
      <c r="B5" s="282" t="s">
        <v>623</v>
      </c>
      <c r="C5">
        <f>B7*B8*SQRT(B9/B10)</f>
        <v>350.94055440668683</v>
      </c>
      <c r="D5" t="s">
        <v>85</v>
      </c>
    </row>
    <row r="7" spans="1:4">
      <c r="B7">
        <v>28</v>
      </c>
    </row>
    <row r="8" spans="1:4">
      <c r="A8" t="s">
        <v>624</v>
      </c>
      <c r="B8">
        <v>12</v>
      </c>
    </row>
    <row r="9" spans="1:4">
      <c r="A9" t="s">
        <v>625</v>
      </c>
      <c r="B9">
        <v>1.2</v>
      </c>
    </row>
    <row r="10" spans="1:4">
      <c r="A10" t="s">
        <v>626</v>
      </c>
      <c r="B10">
        <v>1.1000000000000001</v>
      </c>
    </row>
    <row r="13" spans="1:4">
      <c r="B13" t="s">
        <v>627</v>
      </c>
      <c r="C13">
        <f>B16*SQRT(B15)</f>
        <v>228.03508501982762</v>
      </c>
      <c r="D13" t="s">
        <v>85</v>
      </c>
    </row>
    <row r="15" spans="1:4">
      <c r="A15" t="s">
        <v>628</v>
      </c>
      <c r="B15">
        <v>5.2</v>
      </c>
      <c r="C15" t="s">
        <v>629</v>
      </c>
    </row>
    <row r="16" spans="1:4">
      <c r="B16">
        <v>100</v>
      </c>
    </row>
    <row r="19" spans="1:5" ht="18.75">
      <c r="B19" s="347" t="s">
        <v>630</v>
      </c>
      <c r="E19">
        <f>B21*B22+35.5*B23+33.5*B24-195</f>
        <v>301.25</v>
      </c>
    </row>
    <row r="20" spans="1:5" ht="15.75">
      <c r="B20" s="347"/>
    </row>
    <row r="21" spans="1:5">
      <c r="B21">
        <v>9</v>
      </c>
    </row>
    <row r="22" spans="1:5">
      <c r="A22" t="s">
        <v>631</v>
      </c>
      <c r="B22">
        <v>12</v>
      </c>
      <c r="C22" t="s">
        <v>29</v>
      </c>
    </row>
    <row r="23" spans="1:5">
      <c r="A23" t="s">
        <v>632</v>
      </c>
      <c r="B23">
        <v>1.5</v>
      </c>
    </row>
    <row r="24" spans="1:5">
      <c r="A24" t="s">
        <v>633</v>
      </c>
      <c r="B24">
        <v>10</v>
      </c>
      <c r="C24" t="s">
        <v>634</v>
      </c>
    </row>
  </sheetData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7:X39"/>
  <sheetViews>
    <sheetView workbookViewId="0"/>
  </sheetViews>
  <sheetFormatPr defaultColWidth="9" defaultRowHeight="12.75"/>
  <cols>
    <col min="22" max="22" width="14.42578125" customWidth="1"/>
    <col min="23" max="23" width="35.5703125" customWidth="1"/>
    <col min="24" max="24" width="17.28515625" customWidth="1"/>
  </cols>
  <sheetData>
    <row r="7" spans="3:24">
      <c r="O7">
        <v>1</v>
      </c>
    </row>
    <row r="8" spans="3:24">
      <c r="V8" s="490" t="s">
        <v>635</v>
      </c>
      <c r="W8" s="490"/>
      <c r="X8" s="490"/>
    </row>
    <row r="10" spans="3:24" ht="25.5">
      <c r="V10" s="348" t="s">
        <v>636</v>
      </c>
      <c r="W10" s="349" t="s">
        <v>637</v>
      </c>
      <c r="X10" s="348" t="s">
        <v>638</v>
      </c>
    </row>
    <row r="11" spans="3:24">
      <c r="V11" s="349" t="s">
        <v>639</v>
      </c>
      <c r="W11" s="350" t="s">
        <v>640</v>
      </c>
      <c r="X11" s="349">
        <v>0.5</v>
      </c>
    </row>
    <row r="12" spans="3:24" ht="42.75" customHeight="1">
      <c r="E12">
        <v>1.5</v>
      </c>
      <c r="H12">
        <v>7</v>
      </c>
      <c r="K12">
        <v>1.5</v>
      </c>
      <c r="N12">
        <v>2</v>
      </c>
      <c r="V12" s="349" t="s">
        <v>641</v>
      </c>
      <c r="W12" s="351" t="s">
        <v>642</v>
      </c>
      <c r="X12" s="349">
        <v>0.5</v>
      </c>
    </row>
    <row r="13" spans="3:24" ht="39" customHeight="1">
      <c r="C13">
        <v>3</v>
      </c>
      <c r="V13" s="349" t="s">
        <v>365</v>
      </c>
      <c r="W13" s="351" t="s">
        <v>643</v>
      </c>
      <c r="X13" s="349">
        <v>1.5</v>
      </c>
    </row>
    <row r="14" spans="3:24" ht="39" customHeight="1">
      <c r="V14" s="349" t="s">
        <v>644</v>
      </c>
      <c r="W14" s="351" t="s">
        <v>645</v>
      </c>
      <c r="X14" s="349">
        <v>7</v>
      </c>
    </row>
    <row r="15" spans="3:24" ht="39" customHeight="1">
      <c r="V15" s="349" t="s">
        <v>624</v>
      </c>
      <c r="W15" s="351" t="s">
        <v>646</v>
      </c>
      <c r="X15" s="349">
        <v>1</v>
      </c>
    </row>
    <row r="16" spans="3:24" ht="39" customHeight="1">
      <c r="V16" s="349" t="s">
        <v>647</v>
      </c>
      <c r="W16" s="351" t="s">
        <v>648</v>
      </c>
      <c r="X16" s="349">
        <v>2</v>
      </c>
    </row>
    <row r="17" spans="1:24" ht="39" customHeight="1">
      <c r="G17" t="s">
        <v>649</v>
      </c>
      <c r="H17">
        <f>C13+E12+H12+K12+N12+O7</f>
        <v>16</v>
      </c>
      <c r="I17" t="s">
        <v>29</v>
      </c>
      <c r="V17" s="349" t="s">
        <v>625</v>
      </c>
      <c r="W17" s="351" t="s">
        <v>650</v>
      </c>
      <c r="X17" s="349">
        <v>1</v>
      </c>
    </row>
    <row r="18" spans="1:24" ht="31.5" customHeight="1">
      <c r="V18" s="349" t="s">
        <v>651</v>
      </c>
      <c r="W18" s="351" t="s">
        <v>652</v>
      </c>
      <c r="X18" s="349">
        <v>3.5</v>
      </c>
    </row>
    <row r="19" spans="1:24" ht="33" customHeight="1">
      <c r="V19" s="349" t="s">
        <v>653</v>
      </c>
      <c r="W19" s="351" t="s">
        <v>654</v>
      </c>
      <c r="X19" s="349">
        <f>X18*2+X18+X17+X16+X14+X12+X11</f>
        <v>21.5</v>
      </c>
    </row>
    <row r="20" spans="1:24" ht="30.75" customHeight="1">
      <c r="V20" s="349" t="s">
        <v>655</v>
      </c>
      <c r="W20" s="351" t="s">
        <v>656</v>
      </c>
      <c r="X20" s="349">
        <v>60</v>
      </c>
    </row>
    <row r="25" spans="1:24">
      <c r="C25">
        <f>3+3.5+7+3.5+1+2+1</f>
        <v>21</v>
      </c>
    </row>
    <row r="26" spans="1:24" ht="18">
      <c r="A26" s="352"/>
      <c r="B26" s="352"/>
      <c r="C26" s="352"/>
      <c r="D26" s="352"/>
      <c r="E26" s="352"/>
      <c r="F26" s="352"/>
      <c r="G26" s="352"/>
      <c r="H26" s="352"/>
      <c r="I26" s="352"/>
      <c r="J26" s="352"/>
      <c r="K26" s="352"/>
      <c r="L26" s="352"/>
      <c r="M26" s="352"/>
      <c r="N26" s="352"/>
      <c r="O26" s="352"/>
      <c r="P26" s="352"/>
      <c r="Q26" s="352"/>
    </row>
    <row r="27" spans="1:24" ht="18">
      <c r="A27" s="352"/>
      <c r="B27" s="352"/>
      <c r="C27" s="352">
        <f>0.5+0.5+1.5+3.5+7+3.5+2+2</f>
        <v>20.5</v>
      </c>
      <c r="D27" s="352"/>
      <c r="E27" s="352"/>
      <c r="F27" s="352"/>
      <c r="G27" s="352"/>
      <c r="H27" s="352"/>
      <c r="I27" s="352"/>
      <c r="J27" s="352"/>
      <c r="K27" s="352"/>
      <c r="L27" s="352"/>
      <c r="M27" s="352"/>
      <c r="N27" s="352"/>
      <c r="O27" s="352"/>
      <c r="P27" s="352"/>
      <c r="Q27" s="352"/>
    </row>
    <row r="28" spans="1:24" ht="18">
      <c r="A28" s="352"/>
      <c r="B28" s="352"/>
      <c r="C28" s="352"/>
      <c r="D28" s="352"/>
      <c r="E28" s="352"/>
      <c r="F28" s="352"/>
      <c r="G28" s="352"/>
      <c r="H28" s="352"/>
      <c r="I28" s="352"/>
      <c r="J28" s="352"/>
      <c r="K28" s="352"/>
      <c r="L28" s="352"/>
      <c r="M28" s="352"/>
      <c r="N28" s="352"/>
      <c r="O28" s="352"/>
      <c r="P28" s="352"/>
      <c r="Q28" s="352"/>
    </row>
    <row r="29" spans="1:24" ht="18">
      <c r="A29" s="352"/>
      <c r="B29" s="352"/>
      <c r="C29" s="352"/>
      <c r="D29" s="352"/>
      <c r="E29" s="352"/>
      <c r="F29" s="352"/>
      <c r="G29" s="352"/>
      <c r="H29" s="352"/>
      <c r="I29" s="352"/>
      <c r="J29" s="352"/>
      <c r="K29" s="352"/>
      <c r="L29" s="352"/>
      <c r="M29" s="352"/>
      <c r="N29" s="352"/>
      <c r="O29" s="352"/>
      <c r="P29" s="352"/>
      <c r="Q29" s="352"/>
    </row>
    <row r="30" spans="1:24" ht="18">
      <c r="A30" s="352"/>
      <c r="B30" s="352"/>
      <c r="C30" s="352"/>
      <c r="D30" s="352"/>
      <c r="E30" s="352"/>
      <c r="F30" s="352"/>
      <c r="G30" s="352"/>
      <c r="H30" s="352"/>
      <c r="I30" s="352"/>
      <c r="J30" s="352"/>
      <c r="K30" s="352"/>
      <c r="L30" s="352"/>
      <c r="M30" s="352"/>
      <c r="N30" s="352"/>
      <c r="O30" s="352"/>
      <c r="P30" s="352"/>
      <c r="Q30" s="352"/>
    </row>
    <row r="31" spans="1:24" ht="18">
      <c r="A31" s="352"/>
      <c r="B31" s="352"/>
      <c r="C31" s="352"/>
      <c r="D31" s="352"/>
      <c r="E31" s="352"/>
      <c r="F31" s="352"/>
      <c r="G31" s="352"/>
      <c r="H31" s="352"/>
      <c r="I31" s="352"/>
      <c r="J31" s="352"/>
      <c r="K31" s="352"/>
      <c r="L31" s="352"/>
      <c r="M31" s="352"/>
      <c r="N31" s="352"/>
      <c r="O31" s="352"/>
      <c r="P31" s="352"/>
      <c r="Q31" s="352"/>
    </row>
    <row r="32" spans="1:24" ht="18">
      <c r="A32" s="352"/>
      <c r="B32" s="352"/>
      <c r="C32" s="352"/>
      <c r="D32" s="352"/>
      <c r="E32" s="352"/>
      <c r="F32" s="352"/>
      <c r="G32" s="352"/>
      <c r="H32" s="352"/>
      <c r="I32" s="352"/>
      <c r="J32" s="352"/>
      <c r="K32" s="352"/>
      <c r="L32" s="352"/>
      <c r="M32" s="352"/>
      <c r="N32" s="352"/>
      <c r="O32" s="352"/>
      <c r="P32" s="352"/>
      <c r="Q32" s="352"/>
    </row>
    <row r="33" spans="1:17" ht="18">
      <c r="A33" s="352"/>
      <c r="B33" s="352"/>
      <c r="C33" s="352"/>
      <c r="D33" s="352"/>
      <c r="E33" s="352"/>
      <c r="F33" s="352"/>
      <c r="G33" s="352"/>
      <c r="H33" s="352"/>
      <c r="I33" s="352"/>
      <c r="J33" s="352"/>
      <c r="K33" s="352"/>
      <c r="L33" s="352"/>
      <c r="M33" s="352"/>
      <c r="N33" s="352"/>
      <c r="O33" s="352"/>
      <c r="P33" s="352"/>
      <c r="Q33" s="352"/>
    </row>
    <row r="34" spans="1:17" ht="18">
      <c r="A34" s="352"/>
      <c r="B34" s="352"/>
      <c r="C34" s="352"/>
      <c r="D34" s="352"/>
      <c r="E34" s="352"/>
      <c r="F34" s="352"/>
      <c r="G34" s="352"/>
      <c r="H34" s="352"/>
      <c r="I34" s="352"/>
      <c r="J34" s="352"/>
      <c r="K34" s="352"/>
      <c r="L34" s="352"/>
      <c r="M34" s="352"/>
      <c r="N34" s="352"/>
      <c r="O34" s="352"/>
      <c r="P34" s="352"/>
      <c r="Q34" s="352"/>
    </row>
    <row r="35" spans="1:17" ht="18">
      <c r="A35" s="352"/>
      <c r="B35" s="352"/>
      <c r="C35" s="352"/>
      <c r="D35" s="352"/>
      <c r="E35" s="352"/>
      <c r="F35" s="352"/>
      <c r="G35" s="352"/>
      <c r="H35" s="352"/>
      <c r="I35" s="352"/>
      <c r="J35" s="352"/>
      <c r="K35" s="352"/>
      <c r="L35" s="352"/>
      <c r="M35" s="352"/>
      <c r="N35" s="352"/>
      <c r="O35" s="352"/>
      <c r="P35" s="352"/>
      <c r="Q35" s="352"/>
    </row>
    <row r="36" spans="1:17" ht="18">
      <c r="A36" s="352"/>
      <c r="B36" s="352"/>
      <c r="C36" s="352"/>
      <c r="D36" s="352"/>
      <c r="E36" s="352"/>
      <c r="F36" s="352"/>
      <c r="G36" s="352"/>
      <c r="H36" s="352"/>
      <c r="I36" s="352"/>
      <c r="J36" s="352"/>
      <c r="K36" s="352"/>
      <c r="L36" s="352"/>
      <c r="M36" s="352"/>
      <c r="N36" s="352"/>
      <c r="O36" s="352"/>
      <c r="P36" s="352"/>
      <c r="Q36" s="352"/>
    </row>
    <row r="37" spans="1:17" ht="18">
      <c r="A37" s="352"/>
      <c r="B37" s="352"/>
      <c r="C37" s="352"/>
      <c r="D37" s="352"/>
      <c r="E37" s="352"/>
      <c r="F37" s="352"/>
      <c r="G37" s="352"/>
      <c r="H37" s="352"/>
      <c r="I37" s="352"/>
      <c r="J37" s="352"/>
      <c r="K37" s="352"/>
      <c r="L37" s="352"/>
      <c r="M37" s="352"/>
      <c r="N37" s="352"/>
      <c r="O37" s="352"/>
      <c r="P37" s="352"/>
      <c r="Q37" s="352"/>
    </row>
    <row r="38" spans="1:17" ht="18">
      <c r="A38" s="352"/>
      <c r="B38" s="352"/>
      <c r="C38" s="352"/>
      <c r="D38" s="352"/>
      <c r="E38" s="352"/>
      <c r="F38" s="352"/>
      <c r="G38" s="352"/>
      <c r="H38" s="352"/>
      <c r="I38" s="352"/>
      <c r="J38" s="352"/>
      <c r="K38" s="352"/>
      <c r="L38" s="352"/>
      <c r="M38" s="352"/>
      <c r="N38" s="352"/>
      <c r="O38" s="352"/>
      <c r="P38" s="352"/>
      <c r="Q38" s="352"/>
    </row>
    <row r="39" spans="1:17" ht="18">
      <c r="A39" s="352"/>
      <c r="B39" s="352"/>
      <c r="C39" s="352"/>
      <c r="D39" s="352"/>
      <c r="E39" s="352"/>
      <c r="F39" s="352"/>
      <c r="G39" s="352"/>
      <c r="H39" s="352"/>
      <c r="I39" s="352"/>
      <c r="J39" s="352"/>
      <c r="K39" s="352"/>
      <c r="L39" s="352"/>
      <c r="M39" s="352"/>
      <c r="N39" s="352"/>
      <c r="O39" s="352"/>
      <c r="P39" s="352"/>
      <c r="Q39" s="352"/>
    </row>
  </sheetData>
  <mergeCells count="1">
    <mergeCell ref="V8:X8"/>
  </mergeCells>
  <pageMargins left="0.70000004768371604" right="0.70000004768371604" top="0.75" bottom="0.75" header="0.30000001192092901" footer="0.30000001192092901"/>
  <pageSetup paperSize="9" fitToWidth="0" fitToHeight="0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"/>
  <sheetViews>
    <sheetView workbookViewId="0"/>
  </sheetViews>
  <sheetFormatPr defaultColWidth="9" defaultRowHeight="12.75"/>
  <cols>
    <col min="31" max="31" width="2.28515625" customWidth="1"/>
  </cols>
  <sheetData/>
  <pageMargins left="0" right="0" top="0" bottom="0" header="0" footer="0"/>
  <pageSetup paperSize="9" scale="110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S173"/>
  <sheetViews>
    <sheetView topLeftCell="D1" zoomScale="130" zoomScaleNormal="130" workbookViewId="0">
      <selection activeCell="M8" sqref="M8"/>
    </sheetView>
  </sheetViews>
  <sheetFormatPr defaultColWidth="9" defaultRowHeight="12.75" outlineLevelRow="1" outlineLevelCol="1"/>
  <cols>
    <col min="1" max="1" width="49.85546875" style="51" customWidth="1"/>
    <col min="2" max="2" width="15.28515625" style="51" hidden="1" customWidth="1" outlineLevel="1"/>
    <col min="3" max="3" width="6.7109375" style="52" customWidth="1" collapsed="1"/>
    <col min="4" max="5" width="9.28515625" style="52" customWidth="1"/>
    <col min="6" max="6" width="8.7109375" style="52" customWidth="1"/>
    <col min="7" max="8" width="9" style="51" bestFit="1" customWidth="1"/>
    <col min="9" max="9" width="4" style="52" customWidth="1"/>
    <col min="10" max="10" width="38.42578125" style="51" customWidth="1"/>
    <col min="11" max="11" width="7" style="52" customWidth="1"/>
    <col min="12" max="13" width="10.5703125" style="51" customWidth="1"/>
    <col min="14" max="14" width="9" style="51" bestFit="1" customWidth="1"/>
    <col min="15" max="16384" width="9" style="51"/>
  </cols>
  <sheetData>
    <row r="1" spans="1:14" ht="20.25" customHeight="1">
      <c r="A1" s="53" t="s">
        <v>100</v>
      </c>
      <c r="B1" s="54"/>
      <c r="C1" s="55"/>
      <c r="D1" s="427" t="s">
        <v>101</v>
      </c>
      <c r="E1" s="428"/>
      <c r="F1" s="56" t="s">
        <v>102</v>
      </c>
      <c r="G1" s="57"/>
    </row>
    <row r="2" spans="1:14" ht="15.75">
      <c r="A2" s="437" t="s">
        <v>103</v>
      </c>
      <c r="B2" s="438"/>
      <c r="C2" s="438"/>
      <c r="D2" s="438"/>
      <c r="E2" s="438"/>
      <c r="F2" s="439"/>
    </row>
    <row r="3" spans="1:14" ht="15.75" customHeight="1" outlineLevel="1">
      <c r="A3" s="58" t="s">
        <v>60</v>
      </c>
      <c r="B3" s="58"/>
    </row>
    <row r="4" spans="1:14">
      <c r="A4" s="429" t="s">
        <v>61</v>
      </c>
      <c r="B4" s="429" t="s">
        <v>62</v>
      </c>
      <c r="C4" s="60" t="s">
        <v>63</v>
      </c>
      <c r="D4" s="440" t="s">
        <v>2</v>
      </c>
      <c r="E4" s="441"/>
      <c r="F4" s="442"/>
      <c r="I4" s="444" t="s">
        <v>104</v>
      </c>
      <c r="J4" s="429" t="s">
        <v>61</v>
      </c>
      <c r="K4" s="60" t="s">
        <v>63</v>
      </c>
      <c r="L4" s="440" t="s">
        <v>2</v>
      </c>
      <c r="M4" s="442"/>
    </row>
    <row r="5" spans="1:14" ht="25.5">
      <c r="A5" s="430"/>
      <c r="B5" s="430"/>
      <c r="C5" s="63" t="s">
        <v>64</v>
      </c>
      <c r="D5" s="429" t="s">
        <v>105</v>
      </c>
      <c r="E5" s="443"/>
      <c r="F5" s="62" t="s">
        <v>106</v>
      </c>
      <c r="I5" s="445"/>
      <c r="J5" s="430"/>
      <c r="K5" s="63" t="s">
        <v>64</v>
      </c>
      <c r="L5" s="61" t="s">
        <v>107</v>
      </c>
      <c r="M5" s="62" t="s">
        <v>106</v>
      </c>
    </row>
    <row r="6" spans="1:14" ht="27.75" customHeight="1">
      <c r="A6" s="53" t="s">
        <v>108</v>
      </c>
      <c r="B6" s="64"/>
      <c r="C6" s="63"/>
      <c r="D6" s="65" t="s">
        <v>109</v>
      </c>
      <c r="E6" s="65" t="s">
        <v>110</v>
      </c>
      <c r="F6" s="65" t="s">
        <v>109</v>
      </c>
      <c r="G6" s="416" t="s">
        <v>826</v>
      </c>
      <c r="I6" s="66"/>
      <c r="J6" s="67"/>
      <c r="K6" s="63"/>
      <c r="L6" s="61"/>
      <c r="M6" s="62"/>
    </row>
    <row r="7" spans="1:14" ht="12.75" customHeight="1" outlineLevel="1">
      <c r="A7" s="54" t="s">
        <v>111</v>
      </c>
      <c r="B7" s="54"/>
      <c r="C7" s="61"/>
      <c r="D7" s="68">
        <f>Исходные!C18</f>
        <v>12</v>
      </c>
      <c r="E7" s="68">
        <f>Исходные!C18</f>
        <v>12</v>
      </c>
      <c r="F7" s="68">
        <v>10</v>
      </c>
      <c r="G7" s="416" t="s">
        <v>827</v>
      </c>
      <c r="I7" s="431">
        <v>1</v>
      </c>
      <c r="J7" s="53" t="s">
        <v>112</v>
      </c>
      <c r="K7" s="61" t="s">
        <v>7</v>
      </c>
      <c r="L7" s="70">
        <f>Исходные!C7</f>
        <v>73</v>
      </c>
      <c r="M7" s="70">
        <f>M8*Исходные!C15</f>
        <v>736.4</v>
      </c>
      <c r="N7" s="416" t="s">
        <v>1029</v>
      </c>
    </row>
    <row r="8" spans="1:14" ht="15.75" outlineLevel="1">
      <c r="A8" s="54" t="s">
        <v>113</v>
      </c>
      <c r="B8" s="71"/>
      <c r="C8" s="61" t="s">
        <v>29</v>
      </c>
      <c r="D8" s="72">
        <f>Исходные!C29</f>
        <v>8</v>
      </c>
      <c r="E8" s="72">
        <f>Исходные!C29</f>
        <v>8</v>
      </c>
      <c r="F8" s="72">
        <f>Исходные!C29</f>
        <v>8</v>
      </c>
      <c r="G8" s="416" t="s">
        <v>828</v>
      </c>
      <c r="I8" s="433"/>
      <c r="J8" s="53" t="s">
        <v>112</v>
      </c>
      <c r="K8" s="61" t="s">
        <v>114</v>
      </c>
      <c r="L8" s="70">
        <f>L7/Исходные!C14</f>
        <v>30.416666666666668</v>
      </c>
      <c r="M8" s="70">
        <f>Исходные!C10</f>
        <v>280</v>
      </c>
      <c r="N8" s="416" t="s">
        <v>1030</v>
      </c>
    </row>
    <row r="9" spans="1:14" ht="13.5">
      <c r="A9" s="54" t="s">
        <v>115</v>
      </c>
      <c r="B9" s="71"/>
      <c r="C9" s="61" t="s">
        <v>85</v>
      </c>
      <c r="D9" s="68">
        <v>200</v>
      </c>
      <c r="E9" s="68">
        <v>200</v>
      </c>
      <c r="F9" s="68">
        <v>200</v>
      </c>
      <c r="G9" s="416" t="s">
        <v>835</v>
      </c>
      <c r="I9" s="61">
        <v>2</v>
      </c>
      <c r="J9" s="54" t="s">
        <v>116</v>
      </c>
      <c r="K9" s="61"/>
      <c r="L9" s="73">
        <f>D7</f>
        <v>12</v>
      </c>
      <c r="M9" s="73">
        <f>F7</f>
        <v>10</v>
      </c>
      <c r="N9" s="416" t="s">
        <v>1031</v>
      </c>
    </row>
    <row r="10" spans="1:14" ht="13.5">
      <c r="A10" s="54" t="s">
        <v>117</v>
      </c>
      <c r="B10" s="71"/>
      <c r="C10" s="61"/>
      <c r="D10" s="74">
        <v>1.02</v>
      </c>
      <c r="E10" s="74">
        <v>1.02</v>
      </c>
      <c r="F10" s="74">
        <v>1.04</v>
      </c>
      <c r="G10" s="416" t="s">
        <v>836</v>
      </c>
      <c r="I10" s="61"/>
      <c r="J10" s="54"/>
      <c r="K10" s="61"/>
      <c r="L10" s="73"/>
      <c r="M10" s="73"/>
      <c r="N10" s="416" t="s">
        <v>1032</v>
      </c>
    </row>
    <row r="11" spans="1:14" ht="13.5" outlineLevel="1">
      <c r="A11" s="54" t="s">
        <v>118</v>
      </c>
      <c r="B11" s="71"/>
      <c r="C11" s="61" t="s">
        <v>29</v>
      </c>
      <c r="D11" s="68">
        <f>D9*D10</f>
        <v>204</v>
      </c>
      <c r="E11" s="68">
        <f>E9*E10</f>
        <v>204</v>
      </c>
      <c r="F11" s="68">
        <f>F9*F10</f>
        <v>208</v>
      </c>
      <c r="G11" s="416" t="s">
        <v>837</v>
      </c>
      <c r="I11" s="61"/>
      <c r="J11" s="54"/>
      <c r="K11" s="61"/>
      <c r="L11" s="73"/>
      <c r="M11" s="73"/>
      <c r="N11" s="416" t="s">
        <v>1033</v>
      </c>
    </row>
    <row r="12" spans="1:14" ht="13.5">
      <c r="A12" s="54" t="s">
        <v>119</v>
      </c>
      <c r="B12" s="71" t="s">
        <v>120</v>
      </c>
      <c r="C12" s="61" t="s">
        <v>29</v>
      </c>
      <c r="D12" s="75">
        <f>SQRT(D13/D15)</f>
        <v>5.8915486079637835</v>
      </c>
      <c r="E12" s="75">
        <f>SQRT(E13/E15)</f>
        <v>7.0002028542035832</v>
      </c>
      <c r="F12" s="75">
        <f>SQRT(F13/F15)</f>
        <v>6.9363660034151406</v>
      </c>
      <c r="G12" s="416" t="s">
        <v>838</v>
      </c>
      <c r="I12" s="61">
        <v>3</v>
      </c>
      <c r="J12" s="54" t="s">
        <v>121</v>
      </c>
      <c r="K12" s="61"/>
      <c r="L12" s="68" t="str">
        <f>Исходные!C22</f>
        <v>IX</v>
      </c>
      <c r="M12" s="68" t="str">
        <f>Исходные!C23</f>
        <v>IX</v>
      </c>
      <c r="N12" s="416" t="s">
        <v>1034</v>
      </c>
    </row>
    <row r="13" spans="1:14" ht="15.75">
      <c r="A13" s="54" t="s">
        <v>122</v>
      </c>
      <c r="B13" s="71" t="s">
        <v>123</v>
      </c>
      <c r="C13" s="61" t="s">
        <v>124</v>
      </c>
      <c r="D13" s="75">
        <f>0.785*(D11/1000)^2*D14</f>
        <v>27.768276</v>
      </c>
      <c r="E13" s="75">
        <f>0.785*(E11/1000)^2*E14</f>
        <v>39.202272000000001</v>
      </c>
      <c r="F13" s="75">
        <f>0.785*(F11/1000)^2*F14</f>
        <v>28.867903999999999</v>
      </c>
      <c r="G13" s="416" t="s">
        <v>839</v>
      </c>
      <c r="I13" s="61">
        <v>4</v>
      </c>
      <c r="J13" s="54" t="s">
        <v>27</v>
      </c>
      <c r="K13" s="61" t="s">
        <v>29</v>
      </c>
      <c r="L13" s="54">
        <f>D8</f>
        <v>8</v>
      </c>
      <c r="M13" s="54">
        <f>F8</f>
        <v>8</v>
      </c>
      <c r="N13" s="416" t="s">
        <v>1035</v>
      </c>
    </row>
    <row r="14" spans="1:14" ht="15.75">
      <c r="A14" s="54" t="s">
        <v>125</v>
      </c>
      <c r="B14" s="71" t="s">
        <v>126</v>
      </c>
      <c r="C14" s="61" t="s">
        <v>127</v>
      </c>
      <c r="D14" s="72">
        <v>850</v>
      </c>
      <c r="E14" s="72">
        <v>1200</v>
      </c>
      <c r="F14" s="72">
        <v>850</v>
      </c>
      <c r="G14" s="416" t="s">
        <v>840</v>
      </c>
      <c r="I14" s="61">
        <v>5</v>
      </c>
      <c r="J14" s="54" t="s">
        <v>128</v>
      </c>
      <c r="K14" s="61" t="s">
        <v>85</v>
      </c>
      <c r="L14" s="73">
        <f>D9</f>
        <v>200</v>
      </c>
      <c r="M14" s="73">
        <f>F9</f>
        <v>200</v>
      </c>
      <c r="N14" s="416" t="s">
        <v>1036</v>
      </c>
    </row>
    <row r="15" spans="1:14" ht="14.25" customHeight="1">
      <c r="A15" s="54" t="s">
        <v>129</v>
      </c>
      <c r="B15" s="76" t="s">
        <v>130</v>
      </c>
      <c r="C15" s="61" t="s">
        <v>127</v>
      </c>
      <c r="D15" s="77">
        <v>0.8</v>
      </c>
      <c r="E15" s="77">
        <v>0.8</v>
      </c>
      <c r="F15" s="77">
        <v>0.6</v>
      </c>
      <c r="G15" s="416" t="s">
        <v>841</v>
      </c>
      <c r="I15" s="61">
        <v>6</v>
      </c>
      <c r="J15" s="54" t="s">
        <v>131</v>
      </c>
      <c r="K15" s="61"/>
      <c r="L15" s="78" t="s">
        <v>132</v>
      </c>
      <c r="M15" s="78" t="s">
        <v>133</v>
      </c>
      <c r="N15" s="416" t="s">
        <v>1037</v>
      </c>
    </row>
    <row r="16" spans="1:14" ht="15.75">
      <c r="A16" s="54" t="s">
        <v>134</v>
      </c>
      <c r="B16" s="71" t="s">
        <v>135</v>
      </c>
      <c r="C16" s="61" t="s">
        <v>29</v>
      </c>
      <c r="D16" s="79">
        <f>20*D11/1000+0.2*D17-1.5</f>
        <v>3.9287418252949706</v>
      </c>
      <c r="E16" s="79">
        <f>20*E11/1000+0.2*E17-1.5</f>
        <v>3.8740222570844214</v>
      </c>
      <c r="F16" s="79">
        <f>20*F11/1000+0.2*F17-1.5</f>
        <v>4.2722543372533863</v>
      </c>
      <c r="G16" s="416" t="s">
        <v>842</v>
      </c>
      <c r="I16" s="61">
        <v>7</v>
      </c>
      <c r="J16" s="54" t="s">
        <v>136</v>
      </c>
      <c r="K16" s="61"/>
      <c r="L16" s="440" t="s">
        <v>137</v>
      </c>
      <c r="M16" s="442"/>
      <c r="N16" s="416" t="s">
        <v>1038</v>
      </c>
    </row>
    <row r="17" spans="1:15" ht="16.5">
      <c r="A17" s="54" t="s">
        <v>138</v>
      </c>
      <c r="B17" s="71" t="s">
        <v>139</v>
      </c>
      <c r="C17" s="80" t="s">
        <v>29</v>
      </c>
      <c r="D17" s="79">
        <f>D8*(D18/(D8*D27))^0.25</f>
        <v>6.7437091264748537</v>
      </c>
      <c r="E17" s="79">
        <f>E8*(E18/(E8*E27))^0.25</f>
        <v>6.4701112854221066</v>
      </c>
      <c r="F17" s="79">
        <f>F8*(F18/(F8*F27))^0.25</f>
        <v>8.0612716862669327</v>
      </c>
      <c r="G17" s="416" t="s">
        <v>843</v>
      </c>
      <c r="I17" s="61">
        <v>8</v>
      </c>
      <c r="J17" s="54" t="s">
        <v>140</v>
      </c>
      <c r="K17" s="61" t="s">
        <v>141</v>
      </c>
      <c r="L17" s="72" t="s">
        <v>142</v>
      </c>
      <c r="M17" s="72" t="s">
        <v>143</v>
      </c>
      <c r="N17" s="416" t="s">
        <v>1039</v>
      </c>
    </row>
    <row r="18" spans="1:15" ht="15.75">
      <c r="A18" s="54" t="s">
        <v>144</v>
      </c>
      <c r="B18" s="71" t="s">
        <v>145</v>
      </c>
      <c r="C18" s="61" t="s">
        <v>146</v>
      </c>
      <c r="D18" s="54">
        <v>4</v>
      </c>
      <c r="E18" s="54">
        <v>4</v>
      </c>
      <c r="F18" s="54">
        <v>4</v>
      </c>
      <c r="G18" s="416" t="s">
        <v>844</v>
      </c>
      <c r="I18" s="61">
        <v>9</v>
      </c>
      <c r="J18" s="54" t="s">
        <v>147</v>
      </c>
      <c r="K18" s="61" t="s">
        <v>29</v>
      </c>
      <c r="L18" s="79">
        <f>D21</f>
        <v>9.8590536970098022</v>
      </c>
      <c r="M18" s="79">
        <f>F21</f>
        <v>10.406357682367203</v>
      </c>
      <c r="N18" s="416" t="s">
        <v>1040</v>
      </c>
    </row>
    <row r="19" spans="1:15" ht="15.75">
      <c r="A19" s="54" t="s">
        <v>148</v>
      </c>
      <c r="B19" s="71"/>
      <c r="C19" s="61" t="s">
        <v>29</v>
      </c>
      <c r="D19" s="75">
        <f>D8-D16</f>
        <v>4.0712581747050294</v>
      </c>
      <c r="E19" s="75">
        <f>E8-E16</f>
        <v>4.1259777429155786</v>
      </c>
      <c r="F19" s="75">
        <f>F8-F16</f>
        <v>3.7277456627466137</v>
      </c>
      <c r="G19" s="416" t="s">
        <v>845</v>
      </c>
      <c r="I19" s="61">
        <v>10</v>
      </c>
      <c r="J19" s="54" t="s">
        <v>149</v>
      </c>
      <c r="K19" s="61" t="s">
        <v>146</v>
      </c>
      <c r="L19" s="81">
        <f>D46</f>
        <v>1</v>
      </c>
      <c r="M19" s="81">
        <f>F46</f>
        <v>1</v>
      </c>
      <c r="N19" s="416" t="s">
        <v>1041</v>
      </c>
    </row>
    <row r="20" spans="1:15" ht="16.5">
      <c r="A20" s="54" t="s">
        <v>150</v>
      </c>
      <c r="B20" s="71" t="s">
        <v>135</v>
      </c>
      <c r="C20" s="61" t="s">
        <v>29</v>
      </c>
      <c r="D20" s="75">
        <f>D19*((1+(D12/D19)^2)^0.333-1)</f>
        <v>1.8590536970098026</v>
      </c>
      <c r="E20" s="75">
        <f>E19*((1+(E12/E19)^2)^0.333-1)</f>
        <v>2.353682508548125</v>
      </c>
      <c r="F20" s="75">
        <f>F19*((1+(F12/F19)^2)^0.333-1)</f>
        <v>2.4063576823672026</v>
      </c>
      <c r="G20" s="416" t="s">
        <v>846</v>
      </c>
      <c r="I20" s="429">
        <v>11</v>
      </c>
      <c r="J20" s="448" t="s">
        <v>151</v>
      </c>
      <c r="K20" s="61" t="s">
        <v>152</v>
      </c>
      <c r="L20" s="73">
        <f>L21*Исходные!C14</f>
        <v>1403.8461538461538</v>
      </c>
      <c r="M20" s="73">
        <f>M21*Исходные!C15</f>
        <v>14161.538461538461</v>
      </c>
      <c r="N20" s="416" t="s">
        <v>1042</v>
      </c>
    </row>
    <row r="21" spans="1:15" ht="16.5">
      <c r="A21" s="54" t="s">
        <v>153</v>
      </c>
      <c r="B21" s="71" t="s">
        <v>123</v>
      </c>
      <c r="C21" s="61" t="s">
        <v>29</v>
      </c>
      <c r="D21" s="75">
        <f>D8+D20</f>
        <v>9.8590536970098022</v>
      </c>
      <c r="E21" s="75">
        <f>E8+E20</f>
        <v>10.353682508548125</v>
      </c>
      <c r="F21" s="75">
        <f>F8+F20</f>
        <v>10.406357682367203</v>
      </c>
      <c r="G21" s="416" t="s">
        <v>847</v>
      </c>
      <c r="I21" s="430"/>
      <c r="J21" s="449"/>
      <c r="K21" s="61" t="s">
        <v>154</v>
      </c>
      <c r="L21" s="73">
        <f>D48</f>
        <v>584.93589743589746</v>
      </c>
      <c r="M21" s="73">
        <f>F48</f>
        <v>5384.6153846153848</v>
      </c>
      <c r="N21" s="416" t="s">
        <v>1043</v>
      </c>
    </row>
    <row r="22" spans="1:15" ht="15.75">
      <c r="A22" s="54" t="s">
        <v>155</v>
      </c>
      <c r="B22" s="71"/>
      <c r="C22" s="61" t="s">
        <v>29</v>
      </c>
      <c r="D22" s="75">
        <f>D21-D16</f>
        <v>5.9303118717148315</v>
      </c>
      <c r="E22" s="75">
        <f>E21-E16</f>
        <v>6.4796602514637041</v>
      </c>
      <c r="F22" s="75">
        <f>F21-F16</f>
        <v>6.1341033451138163</v>
      </c>
      <c r="G22" s="416" t="s">
        <v>848</v>
      </c>
      <c r="I22" s="61">
        <v>12</v>
      </c>
      <c r="J22" s="54" t="s">
        <v>156</v>
      </c>
      <c r="K22" s="61" t="s">
        <v>146</v>
      </c>
      <c r="L22" s="81">
        <f>D50</f>
        <v>3.517357059760803</v>
      </c>
      <c r="M22" s="81" t="e">
        <f ca="1">F50</f>
        <v>#NAME?</v>
      </c>
      <c r="N22" s="416" t="s">
        <v>1044</v>
      </c>
    </row>
    <row r="23" spans="1:15" ht="15.75">
      <c r="A23" s="415" t="s">
        <v>157</v>
      </c>
      <c r="B23" s="71"/>
      <c r="C23" s="61" t="s">
        <v>75</v>
      </c>
      <c r="D23" s="75">
        <f>D13*D22</f>
        <v>164.67453681985404</v>
      </c>
      <c r="E23" s="75">
        <f>E13*E22</f>
        <v>254.01740364546853</v>
      </c>
      <c r="F23" s="75">
        <f>F13*F22</f>
        <v>177.07870649282452</v>
      </c>
      <c r="G23" s="416" t="s">
        <v>849</v>
      </c>
      <c r="I23" s="61">
        <v>13</v>
      </c>
      <c r="J23" s="54" t="s">
        <v>158</v>
      </c>
      <c r="K23" s="61" t="s">
        <v>29</v>
      </c>
      <c r="L23" s="73">
        <f>D66</f>
        <v>36.411702729925189</v>
      </c>
      <c r="M23" s="73" t="e">
        <f ca="1">F66</f>
        <v>#NAME?</v>
      </c>
      <c r="N23" s="416" t="s">
        <v>1045</v>
      </c>
    </row>
    <row r="24" spans="1:15" ht="15.75">
      <c r="A24" s="415" t="s">
        <v>159</v>
      </c>
      <c r="B24" s="71"/>
      <c r="C24" s="61" t="s">
        <v>75</v>
      </c>
      <c r="D24" s="75"/>
      <c r="E24" s="75"/>
      <c r="F24" s="75"/>
      <c r="G24" s="416" t="s">
        <v>850</v>
      </c>
      <c r="I24" s="59">
        <v>14</v>
      </c>
      <c r="J24" s="54" t="s">
        <v>160</v>
      </c>
      <c r="K24" s="61" t="s">
        <v>29</v>
      </c>
      <c r="L24" s="73">
        <f>D68</f>
        <v>1893.4085419561097</v>
      </c>
      <c r="M24" s="73" t="e">
        <f ca="1">F68</f>
        <v>#NAME?</v>
      </c>
      <c r="N24" s="416" t="s">
        <v>1046</v>
      </c>
    </row>
    <row r="25" spans="1:15" ht="13.5">
      <c r="A25" s="71" t="s">
        <v>161</v>
      </c>
      <c r="B25" s="71"/>
      <c r="C25" s="76" t="s">
        <v>75</v>
      </c>
      <c r="D25" s="83">
        <f>D23-D26</f>
        <v>163.67453681985404</v>
      </c>
      <c r="E25" s="83">
        <f>E23-E26</f>
        <v>253.01740364546853</v>
      </c>
      <c r="F25" s="83">
        <f>F23-F26</f>
        <v>176.07870649282452</v>
      </c>
      <c r="G25" s="416" t="s">
        <v>851</v>
      </c>
      <c r="H25" s="82"/>
      <c r="I25" s="64">
        <v>15</v>
      </c>
      <c r="J25" s="54" t="s">
        <v>162</v>
      </c>
      <c r="K25" s="61" t="s">
        <v>24</v>
      </c>
      <c r="L25" s="54">
        <f>D67</f>
        <v>2</v>
      </c>
      <c r="M25" s="54">
        <f>F67</f>
        <v>1</v>
      </c>
      <c r="N25" s="416" t="s">
        <v>1047</v>
      </c>
    </row>
    <row r="26" spans="1:15" ht="13.5">
      <c r="A26" s="71" t="s">
        <v>163</v>
      </c>
      <c r="B26" s="71"/>
      <c r="C26" s="76" t="s">
        <v>75</v>
      </c>
      <c r="D26" s="83">
        <v>1</v>
      </c>
      <c r="E26" s="83">
        <v>1</v>
      </c>
      <c r="F26" s="83">
        <v>1</v>
      </c>
      <c r="G26" s="416" t="s">
        <v>852</v>
      </c>
      <c r="H26" s="84"/>
      <c r="I26" s="61">
        <v>16</v>
      </c>
      <c r="J26" s="54" t="s">
        <v>164</v>
      </c>
      <c r="K26" s="61" t="s">
        <v>165</v>
      </c>
      <c r="L26" s="73">
        <f>D69</f>
        <v>220</v>
      </c>
      <c r="M26" s="73">
        <f>F69</f>
        <v>220</v>
      </c>
      <c r="N26" s="416" t="s">
        <v>1048</v>
      </c>
    </row>
    <row r="27" spans="1:15" ht="16.5">
      <c r="A27" s="415" t="s">
        <v>166</v>
      </c>
      <c r="B27" s="85" t="s">
        <v>139</v>
      </c>
      <c r="C27" s="61" t="s">
        <v>127</v>
      </c>
      <c r="D27" s="86">
        <f>D28*D31*D32*D33*D34*D35*D37*(1+D38)</f>
        <v>0.99022670207999997</v>
      </c>
      <c r="E27" s="86">
        <f>E28*E31*E32*E33*E34*E35*E37*(1+E38)</f>
        <v>1.1686459276799999</v>
      </c>
      <c r="F27" s="86">
        <f>F28*F31*F32*F33*F34*F35*F37*(1+F38)</f>
        <v>0.48497094359999998</v>
      </c>
      <c r="G27" s="416" t="s">
        <v>853</v>
      </c>
      <c r="I27" s="61">
        <v>17</v>
      </c>
      <c r="J27" s="87" t="s">
        <v>167</v>
      </c>
      <c r="K27" s="61" t="s">
        <v>165</v>
      </c>
      <c r="L27" s="73">
        <f>D72</f>
        <v>144540</v>
      </c>
      <c r="M27" s="73">
        <f>F72</f>
        <v>72270</v>
      </c>
      <c r="N27" s="416" t="s">
        <v>1049</v>
      </c>
    </row>
    <row r="28" spans="1:15" ht="16.5">
      <c r="A28" s="54" t="s">
        <v>168</v>
      </c>
      <c r="B28" s="76" t="s">
        <v>169</v>
      </c>
      <c r="C28" s="61" t="s">
        <v>127</v>
      </c>
      <c r="D28" s="54">
        <v>0.71199999999999997</v>
      </c>
      <c r="E28" s="54">
        <v>0.71199999999999997</v>
      </c>
      <c r="F28" s="72">
        <v>0.50600000000000001</v>
      </c>
      <c r="G28" s="416" t="s">
        <v>854</v>
      </c>
      <c r="I28" s="446">
        <v>18</v>
      </c>
      <c r="J28" s="87" t="s">
        <v>170</v>
      </c>
      <c r="K28" s="429" t="s">
        <v>171</v>
      </c>
      <c r="L28" s="88">
        <f>D78</f>
        <v>1.3099547128518817E-2</v>
      </c>
      <c r="M28" s="88" t="e">
        <f ca="1">F78</f>
        <v>#NAME?</v>
      </c>
      <c r="N28" s="416" t="s">
        <v>1050</v>
      </c>
      <c r="O28" s="89"/>
    </row>
    <row r="29" spans="1:15" ht="15.75" outlineLevel="1">
      <c r="A29" s="54" t="s">
        <v>172</v>
      </c>
      <c r="B29" s="76"/>
      <c r="C29" s="61"/>
      <c r="D29" s="90"/>
      <c r="E29" s="90"/>
      <c r="F29" s="72"/>
      <c r="G29" s="416" t="s">
        <v>855</v>
      </c>
      <c r="I29" s="447"/>
      <c r="J29" s="91" t="s">
        <v>173</v>
      </c>
      <c r="K29" s="430"/>
      <c r="L29" s="440">
        <v>4</v>
      </c>
      <c r="M29" s="442"/>
      <c r="N29" s="416" t="s">
        <v>1051</v>
      </c>
    </row>
    <row r="30" spans="1:15" ht="15.75" outlineLevel="1">
      <c r="A30" s="54" t="s">
        <v>174</v>
      </c>
      <c r="B30" s="76" t="s">
        <v>169</v>
      </c>
      <c r="C30" s="61"/>
      <c r="D30" s="90"/>
      <c r="E30" s="90"/>
      <c r="F30" s="72"/>
      <c r="G30" s="416" t="s">
        <v>856</v>
      </c>
      <c r="I30" s="61"/>
      <c r="J30" s="61" t="s">
        <v>175</v>
      </c>
      <c r="K30" s="54"/>
      <c r="L30" s="54"/>
      <c r="M30" s="54"/>
      <c r="N30" s="416" t="s">
        <v>1052</v>
      </c>
    </row>
    <row r="31" spans="1:15" ht="14.25" customHeight="1">
      <c r="A31" s="54" t="s">
        <v>176</v>
      </c>
      <c r="B31" s="76" t="s">
        <v>177</v>
      </c>
      <c r="C31" s="61" t="s">
        <v>82</v>
      </c>
      <c r="D31" s="72">
        <v>0.84</v>
      </c>
      <c r="E31" s="72">
        <v>0.84</v>
      </c>
      <c r="F31" s="72">
        <v>0.82</v>
      </c>
      <c r="G31" s="416" t="s">
        <v>857</v>
      </c>
      <c r="I31" s="429">
        <v>19</v>
      </c>
      <c r="J31" s="448" t="s">
        <v>178</v>
      </c>
      <c r="K31" s="429"/>
      <c r="L31" s="440" t="s">
        <v>179</v>
      </c>
      <c r="M31" s="442"/>
      <c r="N31" s="416" t="s">
        <v>1053</v>
      </c>
    </row>
    <row r="32" spans="1:15" ht="15.75">
      <c r="A32" s="54" t="s">
        <v>180</v>
      </c>
      <c r="B32" s="76" t="s">
        <v>181</v>
      </c>
      <c r="C32" s="61" t="s">
        <v>82</v>
      </c>
      <c r="D32" s="72">
        <v>1</v>
      </c>
      <c r="E32" s="72">
        <v>1</v>
      </c>
      <c r="F32" s="77">
        <v>1</v>
      </c>
      <c r="G32" s="416" t="s">
        <v>858</v>
      </c>
      <c r="I32" s="430"/>
      <c r="J32" s="449"/>
      <c r="K32" s="430"/>
      <c r="L32" s="440"/>
      <c r="M32" s="442"/>
      <c r="N32" s="416" t="s">
        <v>1054</v>
      </c>
    </row>
    <row r="33" spans="1:14" ht="14.25" customHeight="1">
      <c r="A33" s="54" t="s">
        <v>182</v>
      </c>
      <c r="B33" s="76" t="s">
        <v>183</v>
      </c>
      <c r="C33" s="61" t="s">
        <v>82</v>
      </c>
      <c r="D33" s="75">
        <v>1</v>
      </c>
      <c r="E33" s="75">
        <v>1</v>
      </c>
      <c r="F33" s="75">
        <v>1</v>
      </c>
      <c r="G33" s="416" t="s">
        <v>859</v>
      </c>
      <c r="I33" s="429">
        <v>20</v>
      </c>
      <c r="J33" s="448" t="s">
        <v>184</v>
      </c>
      <c r="K33" s="440"/>
      <c r="L33" s="444" t="s">
        <v>185</v>
      </c>
      <c r="M33" s="453"/>
      <c r="N33" s="416" t="s">
        <v>1055</v>
      </c>
    </row>
    <row r="34" spans="1:14" ht="15.75">
      <c r="A34" s="54" t="s">
        <v>186</v>
      </c>
      <c r="B34" s="76" t="s">
        <v>187</v>
      </c>
      <c r="C34" s="61" t="s">
        <v>82</v>
      </c>
      <c r="D34" s="75">
        <v>1.2</v>
      </c>
      <c r="E34" s="75">
        <v>1.2</v>
      </c>
      <c r="F34" s="75">
        <v>1.2</v>
      </c>
      <c r="G34" s="416" t="s">
        <v>860</v>
      </c>
      <c r="I34" s="430"/>
      <c r="J34" s="449"/>
      <c r="K34" s="456"/>
      <c r="L34" s="454"/>
      <c r="M34" s="455"/>
      <c r="N34" s="416" t="s">
        <v>1056</v>
      </c>
    </row>
    <row r="35" spans="1:14" ht="15.75">
      <c r="A35" s="54" t="s">
        <v>188</v>
      </c>
      <c r="B35" s="76" t="s">
        <v>189</v>
      </c>
      <c r="C35" s="61" t="s">
        <v>82</v>
      </c>
      <c r="D35" s="77">
        <v>1.1299999999999999</v>
      </c>
      <c r="E35" s="77">
        <v>1.1299999999999999</v>
      </c>
      <c r="F35" s="77">
        <v>0.78</v>
      </c>
      <c r="G35" s="416" t="s">
        <v>861</v>
      </c>
      <c r="I35" s="92">
        <v>21</v>
      </c>
      <c r="J35" s="93"/>
      <c r="K35" s="94"/>
      <c r="L35" s="444"/>
      <c r="M35" s="460"/>
      <c r="N35" s="416" t="s">
        <v>1057</v>
      </c>
    </row>
    <row r="36" spans="1:14" ht="13.5">
      <c r="A36" s="54"/>
      <c r="B36" s="76"/>
      <c r="C36" s="61"/>
      <c r="D36" s="77"/>
      <c r="E36" s="77"/>
      <c r="F36" s="77"/>
      <c r="G36" s="416" t="s">
        <v>862</v>
      </c>
      <c r="I36" s="450">
        <v>22</v>
      </c>
      <c r="J36" s="451" t="s">
        <v>190</v>
      </c>
      <c r="K36" s="94"/>
      <c r="L36" s="429" t="s">
        <v>191</v>
      </c>
      <c r="M36" s="443"/>
      <c r="N36" s="416" t="s">
        <v>1058</v>
      </c>
    </row>
    <row r="37" spans="1:14" ht="15.75">
      <c r="A37" s="415" t="s">
        <v>192</v>
      </c>
      <c r="B37" s="76" t="s">
        <v>193</v>
      </c>
      <c r="C37" s="61" t="s">
        <v>82</v>
      </c>
      <c r="D37" s="72">
        <v>1.1100000000000001</v>
      </c>
      <c r="E37" s="72">
        <v>1.31</v>
      </c>
      <c r="F37" s="72">
        <v>1.1100000000000001</v>
      </c>
      <c r="G37" s="416" t="s">
        <v>863</v>
      </c>
      <c r="I37" s="430"/>
      <c r="J37" s="452"/>
      <c r="K37" s="60"/>
      <c r="L37" s="461" t="s">
        <v>194</v>
      </c>
      <c r="M37" s="462"/>
      <c r="N37" s="416" t="s">
        <v>1059</v>
      </c>
    </row>
    <row r="38" spans="1:14" ht="15.75">
      <c r="A38" s="54" t="s">
        <v>195</v>
      </c>
      <c r="B38" s="76" t="s">
        <v>196</v>
      </c>
      <c r="C38" s="61" t="s">
        <v>82</v>
      </c>
      <c r="D38" s="72">
        <v>0.1</v>
      </c>
      <c r="E38" s="72">
        <v>0.1</v>
      </c>
      <c r="F38" s="72">
        <v>0.125</v>
      </c>
      <c r="G38" s="416" t="s">
        <v>864</v>
      </c>
      <c r="I38" s="429">
        <v>23</v>
      </c>
      <c r="J38" s="448" t="s">
        <v>197</v>
      </c>
      <c r="K38" s="440"/>
      <c r="L38" s="431" t="s">
        <v>198</v>
      </c>
      <c r="M38" s="457"/>
      <c r="N38" s="416" t="s">
        <v>1060</v>
      </c>
    </row>
    <row r="39" spans="1:14" ht="16.5">
      <c r="A39" s="54" t="s">
        <v>199</v>
      </c>
      <c r="B39" s="54"/>
      <c r="C39" s="61" t="s">
        <v>200</v>
      </c>
      <c r="D39" s="96">
        <f>D23/D27</f>
        <v>166.29983464791485</v>
      </c>
      <c r="E39" s="96">
        <f>E23/E27</f>
        <v>217.36044907095584</v>
      </c>
      <c r="F39" s="96">
        <f>F23/F27</f>
        <v>365.13261016906938</v>
      </c>
      <c r="G39" s="416" t="s">
        <v>865</v>
      </c>
      <c r="H39" s="82">
        <v>3</v>
      </c>
      <c r="I39" s="430"/>
      <c r="J39" s="449"/>
      <c r="K39" s="456"/>
      <c r="L39" s="458"/>
      <c r="M39" s="459"/>
      <c r="N39" s="416" t="s">
        <v>1061</v>
      </c>
    </row>
    <row r="40" spans="1:14">
      <c r="A40" s="54" t="s">
        <v>201</v>
      </c>
      <c r="B40" s="54"/>
      <c r="C40" s="61" t="s">
        <v>29</v>
      </c>
      <c r="D40" s="77">
        <f>D12*D41</f>
        <v>4.7132388863710268</v>
      </c>
      <c r="E40" s="77">
        <f>E12*E41</f>
        <v>5.6001622833628666</v>
      </c>
      <c r="F40" s="77">
        <f>F12*F41</f>
        <v>5.5490928027321127</v>
      </c>
      <c r="G40" s="416" t="s">
        <v>866</v>
      </c>
      <c r="I40" s="59">
        <v>24</v>
      </c>
      <c r="J40" s="54" t="s">
        <v>202</v>
      </c>
      <c r="K40" s="61" t="s">
        <v>75</v>
      </c>
      <c r="L40" s="79">
        <f>D23</f>
        <v>164.67453681985404</v>
      </c>
      <c r="M40" s="79">
        <f>F23</f>
        <v>177.07870649282452</v>
      </c>
      <c r="N40" s="416" t="s">
        <v>1062</v>
      </c>
    </row>
    <row r="41" spans="1:14">
      <c r="A41" s="54" t="s">
        <v>203</v>
      </c>
      <c r="B41" s="54"/>
      <c r="C41" s="61"/>
      <c r="D41" s="88">
        <v>0.8</v>
      </c>
      <c r="E41" s="88">
        <v>0.8</v>
      </c>
      <c r="F41" s="88">
        <v>0.8</v>
      </c>
      <c r="G41" s="416" t="s">
        <v>867</v>
      </c>
      <c r="I41" s="59">
        <v>25</v>
      </c>
      <c r="J41" s="54" t="s">
        <v>204</v>
      </c>
      <c r="K41" s="61" t="s">
        <v>75</v>
      </c>
      <c r="L41" s="81">
        <f>D51</f>
        <v>579.21914464615395</v>
      </c>
      <c r="M41" s="81" t="e">
        <f ca="1">F51</f>
        <v>#NAME?</v>
      </c>
      <c r="N41" s="416" t="s">
        <v>1063</v>
      </c>
    </row>
    <row r="42" spans="1:14">
      <c r="A42" s="54" t="s">
        <v>205</v>
      </c>
      <c r="B42" s="54"/>
      <c r="C42" s="61" t="s">
        <v>29</v>
      </c>
      <c r="D42" s="77">
        <f>D41*D12</f>
        <v>4.7132388863710268</v>
      </c>
      <c r="E42" s="77">
        <f>E41*E12</f>
        <v>5.6001622833628666</v>
      </c>
      <c r="F42" s="77">
        <f>F41*F12</f>
        <v>5.5490928027321127</v>
      </c>
      <c r="G42" s="416" t="s">
        <v>868</v>
      </c>
      <c r="I42" s="59"/>
      <c r="J42" s="54" t="s">
        <v>206</v>
      </c>
      <c r="K42" s="61"/>
      <c r="L42" s="81">
        <f>D54</f>
        <v>3.517357059760803</v>
      </c>
      <c r="M42" s="81" t="e">
        <f ca="1">F54</f>
        <v>#NAME?</v>
      </c>
      <c r="N42" s="416" t="s">
        <v>1064</v>
      </c>
    </row>
    <row r="43" spans="1:14">
      <c r="A43" s="72" t="s">
        <v>207</v>
      </c>
      <c r="B43" s="54"/>
      <c r="C43" s="61" t="s">
        <v>29</v>
      </c>
      <c r="D43" s="75">
        <v>5</v>
      </c>
      <c r="E43" s="75">
        <v>5.5</v>
      </c>
      <c r="F43" s="75">
        <v>5.5</v>
      </c>
      <c r="G43" s="416" t="s">
        <v>869</v>
      </c>
      <c r="H43" s="89"/>
      <c r="I43" s="59">
        <v>26</v>
      </c>
      <c r="J43" s="54" t="s">
        <v>208</v>
      </c>
      <c r="K43" s="61" t="s">
        <v>29</v>
      </c>
      <c r="L43" s="81">
        <f>D55</f>
        <v>19.345463828684419</v>
      </c>
      <c r="M43" s="81" t="e">
        <f ca="1">F55</f>
        <v>#NAME?</v>
      </c>
      <c r="N43" s="416" t="s">
        <v>1065</v>
      </c>
    </row>
    <row r="44" spans="1:14">
      <c r="A44" s="72" t="s">
        <v>209</v>
      </c>
      <c r="B44" s="54"/>
      <c r="C44" s="61" t="s">
        <v>29</v>
      </c>
      <c r="D44" s="75">
        <v>5</v>
      </c>
      <c r="E44" s="75">
        <v>5.5</v>
      </c>
      <c r="F44" s="75">
        <v>5.5</v>
      </c>
      <c r="G44" s="416" t="s">
        <v>870</v>
      </c>
      <c r="I44" s="61">
        <v>27</v>
      </c>
      <c r="J44" s="54" t="s">
        <v>210</v>
      </c>
      <c r="K44" s="61" t="s">
        <v>146</v>
      </c>
      <c r="L44" s="81">
        <f>D56</f>
        <v>1</v>
      </c>
      <c r="M44" s="81">
        <f>F56</f>
        <v>1</v>
      </c>
      <c r="N44" s="416" t="s">
        <v>1066</v>
      </c>
    </row>
    <row r="45" spans="1:14" ht="15">
      <c r="A45" s="72"/>
      <c r="B45" s="54"/>
      <c r="C45" s="61"/>
      <c r="D45" s="75"/>
      <c r="E45" s="75"/>
      <c r="F45" s="75"/>
      <c r="G45" s="416" t="s">
        <v>871</v>
      </c>
      <c r="I45" s="434">
        <v>28</v>
      </c>
      <c r="J45" s="54" t="s">
        <v>211</v>
      </c>
      <c r="K45" s="61" t="s">
        <v>127</v>
      </c>
      <c r="L45" s="97">
        <f>L41/L21</f>
        <v>0.99022670208000019</v>
      </c>
      <c r="M45" s="97" t="e">
        <f ca="1">M41/M21</f>
        <v>#NAME?</v>
      </c>
      <c r="N45" s="416" t="s">
        <v>1067</v>
      </c>
    </row>
    <row r="46" spans="1:14" ht="16.5">
      <c r="A46" s="415" t="s">
        <v>212</v>
      </c>
      <c r="B46" s="54"/>
      <c r="C46" s="61" t="s">
        <v>146</v>
      </c>
      <c r="D46" s="96">
        <f>Погрузка!C47</f>
        <v>1</v>
      </c>
      <c r="E46" s="96">
        <f>Погрузка!D47</f>
        <v>1</v>
      </c>
      <c r="F46" s="96">
        <f>Погрузка!D47</f>
        <v>1</v>
      </c>
      <c r="G46" s="416" t="s">
        <v>872</v>
      </c>
      <c r="I46" s="435"/>
      <c r="J46" s="54" t="s">
        <v>213</v>
      </c>
      <c r="K46" s="61" t="s">
        <v>127</v>
      </c>
      <c r="L46" s="97">
        <f>D61</f>
        <v>0.98421346699701184</v>
      </c>
      <c r="M46" s="97" t="e">
        <f ca="1">F61</f>
        <v>#NAME?</v>
      </c>
      <c r="N46" s="416" t="s">
        <v>1068</v>
      </c>
    </row>
    <row r="47" spans="1:14" ht="16.5">
      <c r="A47" s="54" t="s">
        <v>214</v>
      </c>
      <c r="B47" s="54"/>
      <c r="C47" s="61" t="s">
        <v>200</v>
      </c>
      <c r="D47" s="68">
        <f>L8*1000/D46</f>
        <v>30416.666666666668</v>
      </c>
      <c r="E47" s="68">
        <f>L8*1000/D46</f>
        <v>30416.666666666668</v>
      </c>
      <c r="F47" s="68">
        <f>M8*1000/F46</f>
        <v>280000</v>
      </c>
      <c r="G47" s="416" t="s">
        <v>873</v>
      </c>
      <c r="I47" s="436"/>
      <c r="J47" s="87" t="s">
        <v>163</v>
      </c>
      <c r="K47" s="60" t="s">
        <v>127</v>
      </c>
      <c r="L47" s="97">
        <f>D62</f>
        <v>6.0132350829883319E-3</v>
      </c>
      <c r="M47" s="97" t="e">
        <f ca="1">F62</f>
        <v>#NAME?</v>
      </c>
      <c r="N47" s="416" t="s">
        <v>1069</v>
      </c>
    </row>
    <row r="48" spans="1:14" ht="16.5">
      <c r="A48" s="54" t="s">
        <v>215</v>
      </c>
      <c r="B48" s="54"/>
      <c r="C48" s="61" t="s">
        <v>200</v>
      </c>
      <c r="D48" s="96">
        <f>L8*1000/(D49*D75)/D46</f>
        <v>584.93589743589746</v>
      </c>
      <c r="E48" s="96">
        <f>L8*1000/(D49*D75)/D46</f>
        <v>584.93589743589746</v>
      </c>
      <c r="F48" s="96">
        <f>M8*1000/(F49*F75)/F46</f>
        <v>5384.6153846153848</v>
      </c>
      <c r="G48" s="416" t="s">
        <v>874</v>
      </c>
      <c r="I48" s="59">
        <v>29</v>
      </c>
      <c r="J48" s="54" t="s">
        <v>216</v>
      </c>
      <c r="K48" s="61" t="s">
        <v>217</v>
      </c>
      <c r="L48" s="97">
        <f>D63</f>
        <v>3.307279295643583E-2</v>
      </c>
      <c r="M48" s="97" t="e">
        <f ca="1">F63</f>
        <v>#NAME?</v>
      </c>
      <c r="N48" s="416" t="s">
        <v>1070</v>
      </c>
    </row>
    <row r="49" spans="1:19" ht="16.5">
      <c r="A49" s="54" t="s">
        <v>218</v>
      </c>
      <c r="B49" s="54"/>
      <c r="C49" s="61" t="s">
        <v>146</v>
      </c>
      <c r="D49" s="72">
        <v>1</v>
      </c>
      <c r="E49" s="72">
        <v>1</v>
      </c>
      <c r="F49" s="72">
        <v>1</v>
      </c>
      <c r="G49" s="416" t="s">
        <v>875</v>
      </c>
      <c r="I49" s="59"/>
      <c r="J49" s="54" t="s">
        <v>219</v>
      </c>
      <c r="K49" s="61" t="s">
        <v>220</v>
      </c>
      <c r="L49" s="97">
        <f>D64</f>
        <v>6.0132350829883319E-3</v>
      </c>
      <c r="M49" s="97" t="e">
        <f ca="1">F64</f>
        <v>#NAME?</v>
      </c>
      <c r="N49" s="416" t="s">
        <v>1071</v>
      </c>
    </row>
    <row r="50" spans="1:19" ht="15.75">
      <c r="A50" s="54" t="s">
        <v>221</v>
      </c>
      <c r="B50" s="54"/>
      <c r="C50" s="61" t="s">
        <v>146</v>
      </c>
      <c r="D50" s="96">
        <f>D48/D39</f>
        <v>3.517357059760803</v>
      </c>
      <c r="E50" s="96">
        <f>E48/E39</f>
        <v>2.6910870856958393</v>
      </c>
      <c r="F50" s="96" t="e">
        <f ca="1">_xll.ОКРУГЛТ(F48/F39, 2)</f>
        <v>#NAME?</v>
      </c>
      <c r="G50" s="416" t="s">
        <v>876</v>
      </c>
      <c r="N50" s="52"/>
    </row>
    <row r="51" spans="1:19" ht="15.75">
      <c r="A51" s="54" t="s">
        <v>222</v>
      </c>
      <c r="B51" s="54"/>
      <c r="C51" s="61" t="s">
        <v>75</v>
      </c>
      <c r="D51" s="96">
        <f>D23*D50</f>
        <v>579.21914464615395</v>
      </c>
      <c r="E51" s="96">
        <f>E23*E50</f>
        <v>683.58295449230764</v>
      </c>
      <c r="F51" s="96" t="e">
        <f ca="1">F23*F50</f>
        <v>#NAME?</v>
      </c>
      <c r="G51" s="416" t="s">
        <v>877</v>
      </c>
      <c r="J51" s="51" t="s">
        <v>223</v>
      </c>
      <c r="L51" s="416" t="s">
        <v>1087</v>
      </c>
      <c r="M51" s="416" t="s">
        <v>1088</v>
      </c>
      <c r="N51" s="416" t="s">
        <v>1089</v>
      </c>
      <c r="O51" s="416" t="s">
        <v>1090</v>
      </c>
      <c r="P51" s="416" t="s">
        <v>1091</v>
      </c>
    </row>
    <row r="52" spans="1:19" ht="13.5">
      <c r="A52" s="71" t="str">
        <f>A25</f>
        <v xml:space="preserve">                         в т.ч.      - ВВ</v>
      </c>
      <c r="B52" s="71"/>
      <c r="C52" s="76" t="s">
        <v>75</v>
      </c>
      <c r="D52" s="99">
        <f>D25*D50</f>
        <v>575.70178758639315</v>
      </c>
      <c r="E52" s="99">
        <f>E25*E50</f>
        <v>680.89186740661171</v>
      </c>
      <c r="F52" s="99" t="e">
        <f ca="1">F25*F50</f>
        <v>#NAME?</v>
      </c>
      <c r="G52" s="416" t="s">
        <v>878</v>
      </c>
      <c r="I52" s="431" t="s">
        <v>104</v>
      </c>
      <c r="J52" s="429" t="s">
        <v>61</v>
      </c>
      <c r="K52" s="431" t="s">
        <v>224</v>
      </c>
      <c r="L52" s="440" t="s">
        <v>2</v>
      </c>
      <c r="M52" s="441"/>
      <c r="N52" s="441"/>
      <c r="O52" s="441"/>
      <c r="P52" s="442"/>
    </row>
    <row r="53" spans="1:19" ht="13.5">
      <c r="A53" s="71" t="str">
        <f>A26</f>
        <v xml:space="preserve">                                       - аммонит 6ЖВ (боевик)</v>
      </c>
      <c r="B53" s="71"/>
      <c r="C53" s="76" t="s">
        <v>75</v>
      </c>
      <c r="D53" s="99">
        <f>D26*D50</f>
        <v>3.517357059760803</v>
      </c>
      <c r="E53" s="99">
        <f>E26*E50</f>
        <v>2.6910870856958393</v>
      </c>
      <c r="F53" s="99" t="e">
        <f ca="1">F26*F50</f>
        <v>#NAME?</v>
      </c>
      <c r="G53" s="416" t="s">
        <v>879</v>
      </c>
      <c r="I53" s="432"/>
      <c r="J53" s="435"/>
      <c r="K53" s="432"/>
      <c r="L53" s="429" t="s">
        <v>225</v>
      </c>
      <c r="M53" s="101" t="s">
        <v>226</v>
      </c>
      <c r="N53" s="102"/>
      <c r="O53" s="101" t="s">
        <v>227</v>
      </c>
      <c r="P53" s="102"/>
    </row>
    <row r="54" spans="1:19" ht="13.5">
      <c r="A54" s="71" t="s">
        <v>228</v>
      </c>
      <c r="B54" s="71"/>
      <c r="C54" s="76" t="s">
        <v>146</v>
      </c>
      <c r="D54" s="99">
        <f>D50</f>
        <v>3.517357059760803</v>
      </c>
      <c r="E54" s="99">
        <f>E50</f>
        <v>2.6910870856958393</v>
      </c>
      <c r="F54" s="99" t="e">
        <f ca="1">F50</f>
        <v>#NAME?</v>
      </c>
      <c r="G54" s="416" t="s">
        <v>880</v>
      </c>
      <c r="I54" s="433"/>
      <c r="J54" s="430"/>
      <c r="K54" s="433"/>
      <c r="L54" s="430"/>
      <c r="M54" s="61" t="s">
        <v>229</v>
      </c>
      <c r="N54" s="54" t="s">
        <v>66</v>
      </c>
      <c r="O54" s="61" t="s">
        <v>229</v>
      </c>
      <c r="P54" s="54" t="s">
        <v>66</v>
      </c>
    </row>
    <row r="55" spans="1:19" s="103" customFormat="1" ht="15">
      <c r="A55" s="71" t="s">
        <v>230</v>
      </c>
      <c r="B55" s="71"/>
      <c r="C55" s="76" t="s">
        <v>29</v>
      </c>
      <c r="D55" s="99">
        <f>1.1*D50*D43</f>
        <v>19.345463828684419</v>
      </c>
      <c r="E55" s="99">
        <f>1.1*E50*E43</f>
        <v>16.281076868459827</v>
      </c>
      <c r="F55" s="99" t="e">
        <f ca="1">1.1*F50*F43</f>
        <v>#NAME?</v>
      </c>
      <c r="G55" s="416" t="s">
        <v>881</v>
      </c>
      <c r="H55" s="416" t="s">
        <v>1082</v>
      </c>
      <c r="I55" s="61">
        <v>1</v>
      </c>
      <c r="J55" s="54" t="s">
        <v>231</v>
      </c>
      <c r="K55" s="61" t="s">
        <v>92</v>
      </c>
      <c r="L55" s="104" t="e">
        <f ca="1">M55+N55+O55+P55</f>
        <v>#NAME?</v>
      </c>
      <c r="M55" s="104">
        <f>D61*L8</f>
        <v>29.936492954492444</v>
      </c>
      <c r="N55" s="104" t="e">
        <f ca="1">F61*M8</f>
        <v>#NAME?</v>
      </c>
      <c r="O55" s="104"/>
      <c r="P55" s="104"/>
      <c r="Q55" s="105">
        <f t="shared" ref="Q55:R59" si="0">M55+O55</f>
        <v>29.936492954492444</v>
      </c>
      <c r="R55" s="105" t="e">
        <f t="shared" ca="1" si="0"/>
        <v>#NAME?</v>
      </c>
      <c r="S55" s="106" t="e">
        <f ca="1">Q55+R55</f>
        <v>#NAME?</v>
      </c>
    </row>
    <row r="56" spans="1:19" s="103" customFormat="1" ht="13.5">
      <c r="A56" s="71" t="s">
        <v>232</v>
      </c>
      <c r="B56" s="71"/>
      <c r="C56" s="76" t="s">
        <v>146</v>
      </c>
      <c r="D56" s="99">
        <v>1</v>
      </c>
      <c r="E56" s="99">
        <v>1</v>
      </c>
      <c r="F56" s="99">
        <v>1</v>
      </c>
      <c r="G56" s="416" t="s">
        <v>882</v>
      </c>
      <c r="H56" s="416" t="s">
        <v>1083</v>
      </c>
      <c r="I56" s="61">
        <v>2</v>
      </c>
      <c r="J56" s="54" t="s">
        <v>233</v>
      </c>
      <c r="K56" s="61" t="s">
        <v>92</v>
      </c>
      <c r="L56" s="104" t="e">
        <f ca="1">M56+N56+O56+P56</f>
        <v>#NAME?</v>
      </c>
      <c r="M56" s="104">
        <f>D62*L8</f>
        <v>0.18290256710756178</v>
      </c>
      <c r="N56" s="104" t="e">
        <f ca="1">F62*M8</f>
        <v>#NAME?</v>
      </c>
      <c r="O56" s="104">
        <f>'БВР-негабор'!D20</f>
        <v>0.5210092125000001</v>
      </c>
      <c r="P56" s="104">
        <f>'БВР-негабор'!E20</f>
        <v>1.3692682500000004</v>
      </c>
      <c r="Q56" s="105">
        <f t="shared" si="0"/>
        <v>0.7039117796075619</v>
      </c>
      <c r="R56" s="105" t="e">
        <f t="shared" ca="1" si="0"/>
        <v>#NAME?</v>
      </c>
      <c r="S56" s="106" t="e">
        <f ca="1">Q56+R56</f>
        <v>#NAME?</v>
      </c>
    </row>
    <row r="57" spans="1:19" s="103" customFormat="1" ht="13.5">
      <c r="A57" s="71" t="s">
        <v>234</v>
      </c>
      <c r="B57" s="71"/>
      <c r="C57" s="76" t="s">
        <v>146</v>
      </c>
      <c r="D57" s="99">
        <f>D49*D50*D75*D46</f>
        <v>182.90256710756177</v>
      </c>
      <c r="E57" s="99">
        <f>E49*E50*E75*E46</f>
        <v>142.62761554187949</v>
      </c>
      <c r="F57" s="99" t="e">
        <f ca="1">F49*F50*F75*F46</f>
        <v>#NAME?</v>
      </c>
      <c r="G57" s="416" t="s">
        <v>883</v>
      </c>
      <c r="H57" s="416" t="s">
        <v>1084</v>
      </c>
      <c r="I57" s="61">
        <v>3</v>
      </c>
      <c r="J57" s="54" t="s">
        <v>235</v>
      </c>
      <c r="K57" s="61" t="s">
        <v>29</v>
      </c>
      <c r="L57" s="104" t="e">
        <f ca="1">M57+N57+O57+P57</f>
        <v>#NAME?</v>
      </c>
      <c r="M57" s="107">
        <f>D58</f>
        <v>1005.9641190915899</v>
      </c>
      <c r="N57" s="107" t="e">
        <f ca="1">F58</f>
        <v>#NAME?</v>
      </c>
      <c r="O57" s="107">
        <f>'БВР-негабор'!D24*1000</f>
        <v>680.30519632362973</v>
      </c>
      <c r="P57" s="107">
        <f>'БВР-негабор'!E24*1000</f>
        <v>172.04548338539709</v>
      </c>
      <c r="Q57" s="105">
        <f t="shared" si="0"/>
        <v>1686.2693154152196</v>
      </c>
      <c r="R57" s="105" t="e">
        <f t="shared" ca="1" si="0"/>
        <v>#NAME?</v>
      </c>
      <c r="S57" s="106" t="e">
        <f ca="1">Q57+R57</f>
        <v>#NAME?</v>
      </c>
    </row>
    <row r="58" spans="1:19" s="103" customFormat="1" ht="13.5">
      <c r="A58" s="71" t="s">
        <v>236</v>
      </c>
      <c r="B58" s="71"/>
      <c r="C58" s="76" t="s">
        <v>29</v>
      </c>
      <c r="D58" s="99">
        <f>D55*D49*D46*D75</f>
        <v>1005.9641190915899</v>
      </c>
      <c r="E58" s="99">
        <f>E55*E49*E46*E75</f>
        <v>862.89707402837087</v>
      </c>
      <c r="F58" s="99" t="e">
        <f ca="1">F55*F49*F46*F75</f>
        <v>#NAME?</v>
      </c>
      <c r="G58" s="416" t="s">
        <v>884</v>
      </c>
      <c r="H58" s="416" t="s">
        <v>1085</v>
      </c>
      <c r="I58" s="61">
        <v>4</v>
      </c>
      <c r="J58" s="415" t="s">
        <v>237</v>
      </c>
      <c r="K58" s="61" t="s">
        <v>146</v>
      </c>
      <c r="L58" s="104">
        <f>M58+N58+O58+P58</f>
        <v>757.29744609474324</v>
      </c>
      <c r="M58" s="107">
        <f>D59</f>
        <v>52</v>
      </c>
      <c r="N58" s="107">
        <f>F59</f>
        <v>52</v>
      </c>
      <c r="O58" s="107">
        <f>'БВР-негабор'!D22*1000</f>
        <v>501.53703703703701</v>
      </c>
      <c r="P58" s="107">
        <f>'БВР-негабор'!E22*1000</f>
        <v>151.76040905770634</v>
      </c>
      <c r="Q58" s="105">
        <f t="shared" si="0"/>
        <v>553.53703703703695</v>
      </c>
      <c r="R58" s="105">
        <f t="shared" si="0"/>
        <v>203.76040905770634</v>
      </c>
      <c r="S58" s="106">
        <f>Q58+R58</f>
        <v>757.29744609474324</v>
      </c>
    </row>
    <row r="59" spans="1:19" s="103" customFormat="1" ht="13.5">
      <c r="A59" s="71" t="s">
        <v>95</v>
      </c>
      <c r="B59" s="71"/>
      <c r="C59" s="76" t="s">
        <v>146</v>
      </c>
      <c r="D59" s="99">
        <f>D56*D75*D46*D49</f>
        <v>52</v>
      </c>
      <c r="E59" s="99">
        <f>E56*E75*E46*E49</f>
        <v>53</v>
      </c>
      <c r="F59" s="99">
        <f>F56*F75*F46*F49</f>
        <v>52</v>
      </c>
      <c r="G59" s="416" t="s">
        <v>885</v>
      </c>
      <c r="H59" s="416" t="s">
        <v>1086</v>
      </c>
      <c r="I59" s="61">
        <v>5</v>
      </c>
      <c r="J59" s="415" t="s">
        <v>194</v>
      </c>
      <c r="K59" s="61" t="s">
        <v>146</v>
      </c>
      <c r="L59" s="104" t="e">
        <f ca="1">M59+N59+O59+P59</f>
        <v>#NAME?</v>
      </c>
      <c r="M59" s="107">
        <f>D57</f>
        <v>182.90256710756177</v>
      </c>
      <c r="N59" s="107" t="e">
        <f ca="1">F57</f>
        <v>#NAME?</v>
      </c>
      <c r="O59" s="107"/>
      <c r="P59" s="107"/>
      <c r="Q59" s="105">
        <f t="shared" si="0"/>
        <v>182.90256710756177</v>
      </c>
      <c r="R59" s="105" t="e">
        <f t="shared" ca="1" si="0"/>
        <v>#NAME?</v>
      </c>
      <c r="S59" s="106" t="e">
        <f ca="1">Q59+R59</f>
        <v>#NAME?</v>
      </c>
    </row>
    <row r="60" spans="1:19" ht="16.5">
      <c r="A60" s="54" t="s">
        <v>238</v>
      </c>
      <c r="B60" s="71"/>
      <c r="C60" s="76" t="s">
        <v>239</v>
      </c>
      <c r="D60" s="108">
        <f>D51/D48</f>
        <v>0.99022670208000019</v>
      </c>
      <c r="E60" s="108">
        <f>E51/E48</f>
        <v>1.1686459276799999</v>
      </c>
      <c r="F60" s="108" t="e">
        <f ca="1">F51/F48</f>
        <v>#NAME?</v>
      </c>
      <c r="G60" s="416" t="s">
        <v>886</v>
      </c>
      <c r="H60" s="103"/>
      <c r="L60" s="100"/>
      <c r="N60" s="103"/>
    </row>
    <row r="61" spans="1:19" ht="15.75">
      <c r="A61" s="71" t="str">
        <f>A25</f>
        <v xml:space="preserve">                         в т.ч.      - ВВ</v>
      </c>
      <c r="B61" s="71"/>
      <c r="C61" s="76" t="s">
        <v>239</v>
      </c>
      <c r="D61" s="108">
        <f>D52/D48</f>
        <v>0.98421346699701184</v>
      </c>
      <c r="E61" s="108">
        <f>E52/E48</f>
        <v>1.1640452746896595</v>
      </c>
      <c r="F61" s="108" t="e">
        <f ca="1">F52/F48</f>
        <v>#NAME?</v>
      </c>
      <c r="G61" s="416" t="s">
        <v>887</v>
      </c>
      <c r="N61" s="103"/>
    </row>
    <row r="62" spans="1:19" ht="15.75">
      <c r="A62" s="71" t="str">
        <f>A26</f>
        <v xml:space="preserve">                                       - аммонит 6ЖВ (боевик)</v>
      </c>
      <c r="B62" s="71"/>
      <c r="C62" s="76" t="s">
        <v>239</v>
      </c>
      <c r="D62" s="108">
        <f>D53/D48</f>
        <v>6.0132350829883319E-3</v>
      </c>
      <c r="E62" s="108">
        <f>E53/E48</f>
        <v>4.600652990340284E-3</v>
      </c>
      <c r="F62" s="108" t="e">
        <f ca="1">F53/F48</f>
        <v>#NAME?</v>
      </c>
      <c r="G62" s="416" t="s">
        <v>888</v>
      </c>
      <c r="N62" s="103"/>
    </row>
    <row r="63" spans="1:19" ht="15.75">
      <c r="A63" s="71" t="s">
        <v>240</v>
      </c>
      <c r="B63" s="71"/>
      <c r="C63" s="76" t="s">
        <v>241</v>
      </c>
      <c r="D63" s="108">
        <f>D55/D48</f>
        <v>3.307279295643583E-2</v>
      </c>
      <c r="E63" s="108">
        <f>E55/E48</f>
        <v>2.7833950591558718E-2</v>
      </c>
      <c r="F63" s="108" t="e">
        <f ca="1">F55/F48</f>
        <v>#NAME?</v>
      </c>
      <c r="G63" s="416" t="s">
        <v>889</v>
      </c>
      <c r="N63" s="103"/>
    </row>
    <row r="64" spans="1:19" ht="15.75">
      <c r="A64" s="71" t="s">
        <v>219</v>
      </c>
      <c r="B64" s="71"/>
      <c r="C64" s="76" t="s">
        <v>241</v>
      </c>
      <c r="D64" s="108">
        <f>D54/D48</f>
        <v>6.0132350829883319E-3</v>
      </c>
      <c r="E64" s="108">
        <f>E54/E48</f>
        <v>4.600652990340284E-3</v>
      </c>
      <c r="F64" s="109" t="e">
        <f ca="1">F54/F48</f>
        <v>#NAME?</v>
      </c>
      <c r="G64" s="416" t="s">
        <v>890</v>
      </c>
      <c r="I64" s="110"/>
      <c r="K64" s="110"/>
      <c r="L64" s="103"/>
      <c r="M64" s="103"/>
    </row>
    <row r="65" spans="1:13" ht="13.5">
      <c r="A65" s="71"/>
      <c r="B65" s="71"/>
      <c r="C65" s="76"/>
      <c r="D65" s="108"/>
      <c r="E65" s="108"/>
      <c r="F65" s="108"/>
      <c r="G65" s="416" t="s">
        <v>891</v>
      </c>
      <c r="I65" s="110">
        <v>1397</v>
      </c>
      <c r="J65" s="51">
        <v>1397</v>
      </c>
      <c r="K65" s="110"/>
      <c r="L65" s="103"/>
      <c r="M65" s="103"/>
    </row>
    <row r="66" spans="1:13" ht="15.75">
      <c r="A66" s="415" t="s">
        <v>242</v>
      </c>
      <c r="B66" s="54"/>
      <c r="C66" s="61" t="s">
        <v>29</v>
      </c>
      <c r="D66" s="96">
        <f>1.05*D50*D21</f>
        <v>36.411702729925189</v>
      </c>
      <c r="E66" s="96">
        <f>1.05*E50*E21</f>
        <v>29.255794352556201</v>
      </c>
      <c r="F66" s="96" t="e">
        <f ca="1">1.05*F50*F21</f>
        <v>#NAME?</v>
      </c>
      <c r="G66" s="416" t="s">
        <v>892</v>
      </c>
      <c r="I66" s="110">
        <v>72618</v>
      </c>
      <c r="J66" s="51">
        <f>I66/J65</f>
        <v>51.98138869005011</v>
      </c>
      <c r="K66" s="110"/>
      <c r="L66" s="103"/>
      <c r="M66" s="103"/>
    </row>
    <row r="67" spans="1:13" ht="15.75">
      <c r="A67" s="54" t="s">
        <v>243</v>
      </c>
      <c r="B67" s="54"/>
      <c r="C67" s="61" t="s">
        <v>24</v>
      </c>
      <c r="D67" s="72">
        <v>2</v>
      </c>
      <c r="E67" s="72">
        <v>2</v>
      </c>
      <c r="F67" s="72">
        <v>1</v>
      </c>
      <c r="G67" s="416" t="s">
        <v>893</v>
      </c>
      <c r="I67" s="110"/>
      <c r="J67" s="103"/>
      <c r="K67" s="110"/>
      <c r="L67" s="103"/>
      <c r="M67" s="103"/>
    </row>
    <row r="68" spans="1:13" ht="15.75">
      <c r="A68" s="54" t="s">
        <v>244</v>
      </c>
      <c r="B68" s="54"/>
      <c r="C68" s="61" t="s">
        <v>29</v>
      </c>
      <c r="D68" s="68">
        <f>D66*D49*D75*D46</f>
        <v>1893.4085419561097</v>
      </c>
      <c r="E68" s="68">
        <f>E66*E49*E75*E46</f>
        <v>1550.5571006854786</v>
      </c>
      <c r="F68" s="68" t="e">
        <f ca="1">F66*F49*F75*F46</f>
        <v>#NAME?</v>
      </c>
      <c r="G68" s="416" t="s">
        <v>894</v>
      </c>
      <c r="I68" s="110"/>
      <c r="J68" s="103"/>
      <c r="K68" s="110"/>
      <c r="L68" s="103"/>
      <c r="M68" s="103"/>
    </row>
    <row r="69" spans="1:13" ht="17.25">
      <c r="A69" s="54" t="s">
        <v>245</v>
      </c>
      <c r="B69" s="54"/>
      <c r="C69" s="61" t="s">
        <v>246</v>
      </c>
      <c r="D69" s="68">
        <f>D70*D74*D71</f>
        <v>220</v>
      </c>
      <c r="E69" s="68">
        <f>E70*E74*E71</f>
        <v>220</v>
      </c>
      <c r="F69" s="68">
        <f>F70*F74*F71</f>
        <v>220</v>
      </c>
      <c r="G69" s="416" t="s">
        <v>895</v>
      </c>
      <c r="J69" s="103"/>
    </row>
    <row r="70" spans="1:13" ht="13.5">
      <c r="A70" s="54" t="s">
        <v>247</v>
      </c>
      <c r="B70" s="54"/>
      <c r="C70" s="61" t="s">
        <v>248</v>
      </c>
      <c r="D70" s="96">
        <v>25</v>
      </c>
      <c r="E70" s="96">
        <v>25</v>
      </c>
      <c r="F70" s="96">
        <v>25</v>
      </c>
      <c r="G70" s="416" t="s">
        <v>896</v>
      </c>
      <c r="J70" s="103"/>
    </row>
    <row r="71" spans="1:13" ht="15.75">
      <c r="A71" s="54" t="s">
        <v>249</v>
      </c>
      <c r="B71" s="54"/>
      <c r="C71" s="61" t="s">
        <v>82</v>
      </c>
      <c r="D71" s="77">
        <v>0.8</v>
      </c>
      <c r="E71" s="77">
        <v>0.8</v>
      </c>
      <c r="F71" s="77">
        <v>0.8</v>
      </c>
      <c r="G71" s="416" t="s">
        <v>897</v>
      </c>
      <c r="J71" s="103"/>
    </row>
    <row r="72" spans="1:13" ht="12.75" customHeight="1">
      <c r="A72" s="54" t="s">
        <v>250</v>
      </c>
      <c r="B72" s="54"/>
      <c r="C72" s="61" t="s">
        <v>251</v>
      </c>
      <c r="D72" s="73">
        <f>D69*D67*D76*D73</f>
        <v>144540</v>
      </c>
      <c r="E72" s="73">
        <f>E69*E67*E76*E73</f>
        <v>305140</v>
      </c>
      <c r="F72" s="73">
        <f>F69*F67*F76*F73</f>
        <v>72270</v>
      </c>
      <c r="G72" s="416" t="s">
        <v>898</v>
      </c>
    </row>
    <row r="73" spans="1:13" ht="15.75">
      <c r="A73" s="54" t="s">
        <v>252</v>
      </c>
      <c r="B73" s="54"/>
      <c r="C73" s="61"/>
      <c r="D73" s="54">
        <v>0.9</v>
      </c>
      <c r="E73" s="54">
        <v>1.9</v>
      </c>
      <c r="F73" s="54">
        <f>D73</f>
        <v>0.9</v>
      </c>
      <c r="G73" s="416" t="s">
        <v>899</v>
      </c>
    </row>
    <row r="74" spans="1:13" ht="15.75">
      <c r="A74" s="54" t="s">
        <v>253</v>
      </c>
      <c r="B74" s="54"/>
      <c r="C74" s="61" t="s">
        <v>26</v>
      </c>
      <c r="D74" s="72">
        <f>Исходные!$C$27</f>
        <v>11</v>
      </c>
      <c r="E74" s="72">
        <f>Исходные!$C$27</f>
        <v>11</v>
      </c>
      <c r="F74" s="72">
        <f>Исходные!$C$27</f>
        <v>11</v>
      </c>
      <c r="G74" s="416" t="s">
        <v>900</v>
      </c>
      <c r="J74" s="51">
        <f>D76/D75</f>
        <v>7.0192307692307692</v>
      </c>
    </row>
    <row r="75" spans="1:13" ht="15.75">
      <c r="A75" s="54" t="s">
        <v>254</v>
      </c>
      <c r="B75" s="54"/>
      <c r="C75" s="61"/>
      <c r="D75" s="72">
        <v>52</v>
      </c>
      <c r="E75" s="72">
        <v>53</v>
      </c>
      <c r="F75" s="72">
        <v>52</v>
      </c>
      <c r="G75" s="416" t="s">
        <v>901</v>
      </c>
    </row>
    <row r="76" spans="1:13" ht="15.75">
      <c r="A76" s="54" t="s">
        <v>255</v>
      </c>
      <c r="B76" s="54"/>
      <c r="C76" s="61"/>
      <c r="D76" s="68">
        <f>Исходные!C25</f>
        <v>365</v>
      </c>
      <c r="E76" s="68">
        <f>Исходные!C25</f>
        <v>365</v>
      </c>
      <c r="F76" s="68">
        <f>Исходные!C25</f>
        <v>365</v>
      </c>
      <c r="G76" s="416" t="s">
        <v>902</v>
      </c>
      <c r="I76" s="52">
        <f>D76/5</f>
        <v>73</v>
      </c>
    </row>
    <row r="77" spans="1:13" ht="16.5" customHeight="1">
      <c r="A77" s="54" t="s">
        <v>256</v>
      </c>
      <c r="B77" s="54"/>
      <c r="C77" s="61" t="s">
        <v>29</v>
      </c>
      <c r="D77" s="68"/>
      <c r="E77" s="68"/>
      <c r="F77" s="68"/>
      <c r="G77" s="416" t="s">
        <v>903</v>
      </c>
    </row>
    <row r="78" spans="1:13" ht="15.75">
      <c r="A78" s="53" t="s">
        <v>257</v>
      </c>
      <c r="B78" s="53"/>
      <c r="C78" s="59" t="s">
        <v>146</v>
      </c>
      <c r="D78" s="77">
        <f>(D68+D77)/D72</f>
        <v>1.3099547128518817E-2</v>
      </c>
      <c r="E78" s="77">
        <f>(E68+E77)/E72</f>
        <v>5.0814612987005268E-3</v>
      </c>
      <c r="F78" s="77" t="e">
        <f ca="1">(F68+F77)/F72</f>
        <v>#NAME?</v>
      </c>
      <c r="G78" s="416" t="s">
        <v>904</v>
      </c>
    </row>
    <row r="79" spans="1:13">
      <c r="A79" s="54" t="s">
        <v>258</v>
      </c>
      <c r="B79" s="54"/>
      <c r="C79" s="61"/>
      <c r="D79" s="111">
        <v>1</v>
      </c>
      <c r="E79" s="111">
        <v>1</v>
      </c>
      <c r="F79" s="112">
        <v>1</v>
      </c>
      <c r="G79" s="416" t="s">
        <v>905</v>
      </c>
    </row>
    <row r="80" spans="1:13">
      <c r="D80" s="113"/>
      <c r="E80" s="113"/>
      <c r="F80" s="113"/>
      <c r="G80" s="416" t="s">
        <v>906</v>
      </c>
    </row>
    <row r="81" spans="1:8">
      <c r="A81" s="416" t="s">
        <v>259</v>
      </c>
      <c r="D81" s="52">
        <v>1</v>
      </c>
      <c r="F81" s="52">
        <v>1</v>
      </c>
      <c r="G81" s="416" t="s">
        <v>907</v>
      </c>
    </row>
    <row r="82" spans="1:8">
      <c r="D82" s="113"/>
      <c r="E82" s="113"/>
      <c r="F82" s="113"/>
      <c r="G82" s="416" t="s">
        <v>908</v>
      </c>
    </row>
    <row r="83" spans="1:8" ht="13.5">
      <c r="A83" s="54"/>
      <c r="B83" s="71"/>
      <c r="C83" s="61"/>
      <c r="D83" s="68"/>
      <c r="E83" s="68"/>
      <c r="F83" s="68"/>
      <c r="G83" s="416" t="s">
        <v>909</v>
      </c>
    </row>
    <row r="84" spans="1:8" ht="13.5">
      <c r="A84" s="54"/>
      <c r="B84" s="71"/>
      <c r="C84" s="61"/>
      <c r="D84" s="72"/>
      <c r="E84" s="72"/>
      <c r="F84" s="72"/>
      <c r="G84" s="416" t="s">
        <v>910</v>
      </c>
    </row>
    <row r="85" spans="1:8">
      <c r="A85" s="54"/>
      <c r="B85" s="54"/>
      <c r="C85" s="61"/>
      <c r="D85" s="80"/>
      <c r="E85" s="80"/>
      <c r="F85" s="80"/>
      <c r="G85" s="416" t="s">
        <v>911</v>
      </c>
    </row>
    <row r="86" spans="1:8" ht="13.5">
      <c r="A86" s="54"/>
      <c r="B86" s="71"/>
      <c r="C86" s="61"/>
      <c r="D86" s="75"/>
      <c r="E86" s="75"/>
      <c r="F86" s="75"/>
      <c r="G86" s="416" t="s">
        <v>912</v>
      </c>
    </row>
    <row r="87" spans="1:8" ht="13.5">
      <c r="B87" s="103"/>
      <c r="D87" s="115"/>
      <c r="E87" s="115"/>
      <c r="F87" s="115"/>
      <c r="G87" s="416" t="s">
        <v>913</v>
      </c>
    </row>
    <row r="88" spans="1:8" ht="13.5">
      <c r="B88" s="103"/>
      <c r="D88" s="115"/>
      <c r="E88" s="115"/>
      <c r="F88" s="115"/>
      <c r="G88" s="416" t="s">
        <v>914</v>
      </c>
    </row>
    <row r="89" spans="1:8">
      <c r="G89" s="416" t="s">
        <v>915</v>
      </c>
      <c r="H89" s="114"/>
    </row>
    <row r="90" spans="1:8">
      <c r="D90" s="114"/>
      <c r="E90" s="114"/>
      <c r="F90" s="114"/>
      <c r="G90" s="416" t="s">
        <v>916</v>
      </c>
    </row>
    <row r="91" spans="1:8">
      <c r="A91" s="116" t="s">
        <v>260</v>
      </c>
      <c r="B91" s="117"/>
      <c r="C91" s="118"/>
      <c r="D91" s="119"/>
      <c r="E91" s="119"/>
      <c r="F91" s="120"/>
      <c r="G91" s="416" t="s">
        <v>917</v>
      </c>
    </row>
    <row r="92" spans="1:8" ht="15.75">
      <c r="A92" s="121" t="s">
        <v>261</v>
      </c>
      <c r="D92" s="122">
        <f>D97*(1.5*D8/D17-1)+D8/(2*D94)</f>
        <v>20.817319032026347</v>
      </c>
      <c r="E92" s="122"/>
      <c r="F92" s="123">
        <f>F97*(1.5*F8/F17-1)+F8/(2*F94)</f>
        <v>15.80927830241313</v>
      </c>
      <c r="G92" s="416" t="s">
        <v>918</v>
      </c>
    </row>
    <row r="93" spans="1:8">
      <c r="A93" s="121" t="s">
        <v>262</v>
      </c>
      <c r="D93" s="122"/>
      <c r="E93" s="122"/>
      <c r="F93" s="123"/>
      <c r="G93" s="416" t="s">
        <v>919</v>
      </c>
    </row>
    <row r="94" spans="1:8">
      <c r="A94" s="121" t="s">
        <v>263</v>
      </c>
      <c r="D94" s="122">
        <f>TAN(D95*PI()/180)*TAN(D96*PI()/180)/(TAN(D95*PI()/180)-TAN(D96*PI()/180))</f>
        <v>0.7333862440135448</v>
      </c>
      <c r="E94" s="122"/>
      <c r="F94" s="123">
        <f>TAN(F95*PI()/180)*TAN(F96*PI()/180)/(TAN(F95*PI()/180)-TAN(F96*PI()/180))</f>
        <v>0.78621558321609786</v>
      </c>
      <c r="G94" s="416" t="s">
        <v>920</v>
      </c>
    </row>
    <row r="95" spans="1:8">
      <c r="A95" s="121" t="s">
        <v>264</v>
      </c>
      <c r="D95" s="124">
        <v>80</v>
      </c>
      <c r="E95" s="124"/>
      <c r="F95" s="125">
        <v>75</v>
      </c>
      <c r="G95" s="416" t="s">
        <v>921</v>
      </c>
    </row>
    <row r="96" spans="1:8">
      <c r="A96" s="121" t="s">
        <v>265</v>
      </c>
      <c r="D96" s="124">
        <v>33</v>
      </c>
      <c r="E96" s="124"/>
      <c r="F96" s="125">
        <v>33</v>
      </c>
      <c r="G96" s="416" t="s">
        <v>922</v>
      </c>
    </row>
    <row r="97" spans="1:7">
      <c r="A97" s="121" t="s">
        <v>266</v>
      </c>
      <c r="D97" s="122">
        <f>D8*(1/TAN(D95*PI()/180))+D98+D44*(D18-1)</f>
        <v>19.710615845667721</v>
      </c>
      <c r="E97" s="122"/>
      <c r="F97" s="123">
        <f>F8*(1/TAN(F95*PI()/180))+F98+F44*(F18-1)</f>
        <v>21.943593539448983</v>
      </c>
      <c r="G97" s="416" t="s">
        <v>923</v>
      </c>
    </row>
    <row r="98" spans="1:7">
      <c r="A98" s="121" t="s">
        <v>267</v>
      </c>
      <c r="D98" s="126">
        <v>3.3</v>
      </c>
      <c r="E98" s="127"/>
      <c r="F98" s="128">
        <v>3.3</v>
      </c>
      <c r="G98" s="416" t="s">
        <v>924</v>
      </c>
    </row>
    <row r="99" spans="1:7">
      <c r="A99" s="129" t="s">
        <v>268</v>
      </c>
      <c r="B99" s="130"/>
      <c r="C99" s="131"/>
      <c r="D99" s="132">
        <f>D92+D97</f>
        <v>40.527934877694065</v>
      </c>
      <c r="E99" s="133"/>
      <c r="F99" s="134">
        <f>F92+F97</f>
        <v>37.752871841862117</v>
      </c>
      <c r="G99" s="416" t="s">
        <v>925</v>
      </c>
    </row>
    <row r="100" spans="1:7">
      <c r="D100" s="135"/>
      <c r="E100" s="135"/>
      <c r="F100" s="135"/>
      <c r="G100" s="416" t="s">
        <v>926</v>
      </c>
    </row>
    <row r="101" spans="1:7">
      <c r="D101" s="114"/>
      <c r="E101" s="114"/>
      <c r="F101" s="114"/>
      <c r="G101" s="416" t="s">
        <v>927</v>
      </c>
    </row>
    <row r="102" spans="1:7">
      <c r="D102" s="114"/>
      <c r="E102" s="114"/>
      <c r="F102" s="114"/>
      <c r="G102" s="416" t="s">
        <v>928</v>
      </c>
    </row>
    <row r="103" spans="1:7" ht="3" customHeight="1">
      <c r="A103" s="136"/>
      <c r="B103" s="136"/>
      <c r="C103" s="136"/>
      <c r="D103" s="136"/>
      <c r="E103" s="136"/>
      <c r="F103" s="136"/>
      <c r="G103" s="416" t="s">
        <v>929</v>
      </c>
    </row>
    <row r="104" spans="1:7">
      <c r="A104" s="137" t="s">
        <v>269</v>
      </c>
      <c r="B104" s="54"/>
      <c r="C104" s="61"/>
      <c r="D104" s="61"/>
      <c r="E104" s="61"/>
      <c r="F104" s="61"/>
      <c r="G104" s="416" t="s">
        <v>930</v>
      </c>
    </row>
    <row r="105" spans="1:7">
      <c r="A105" s="55" t="s">
        <v>270</v>
      </c>
      <c r="B105" s="54"/>
      <c r="C105" s="61"/>
      <c r="D105" s="61"/>
      <c r="E105" s="61"/>
      <c r="F105" s="61"/>
      <c r="G105" s="416" t="s">
        <v>931</v>
      </c>
    </row>
    <row r="106" spans="1:7" ht="35.25" customHeight="1">
      <c r="B106" s="54"/>
      <c r="C106" s="61" t="s">
        <v>29</v>
      </c>
      <c r="D106" s="138">
        <f>1250*D108*(D7/(1+D109)*(D11/1000/D43))^0.5</f>
        <v>372.01291814675733</v>
      </c>
      <c r="E106" s="138">
        <f>1250*E108*(E7/(1+E109)*(E11/1000/E43))^0.5</f>
        <v>369.04282732774402</v>
      </c>
      <c r="F106" s="138">
        <f>1250*F108*(F7/(1+F109)*(F11/1000/F43))^0.5</f>
        <v>320.40381407806058</v>
      </c>
      <c r="G106" s="416" t="s">
        <v>932</v>
      </c>
    </row>
    <row r="107" spans="1:7" ht="12.75" customHeight="1">
      <c r="A107" s="54" t="s">
        <v>271</v>
      </c>
      <c r="B107" s="54"/>
      <c r="C107" s="61"/>
      <c r="D107" s="61"/>
      <c r="E107" s="61"/>
      <c r="F107" s="61"/>
      <c r="G107" s="416" t="s">
        <v>933</v>
      </c>
    </row>
    <row r="108" spans="1:7" ht="15.75">
      <c r="A108" s="54" t="s">
        <v>272</v>
      </c>
      <c r="B108" s="54"/>
      <c r="C108" s="61"/>
      <c r="D108" s="139">
        <f>D22/D21</f>
        <v>0.60150923749542651</v>
      </c>
      <c r="E108" s="139">
        <f>E22/E21</f>
        <v>0.62583146103949183</v>
      </c>
      <c r="F108" s="139">
        <f>F22/F21</f>
        <v>0.58945728489686622</v>
      </c>
      <c r="G108" s="416" t="s">
        <v>934</v>
      </c>
    </row>
    <row r="109" spans="1:7" ht="12.75" customHeight="1">
      <c r="A109" s="87" t="s">
        <v>273</v>
      </c>
      <c r="B109" s="87"/>
      <c r="C109" s="60"/>
      <c r="D109" s="60">
        <v>1</v>
      </c>
      <c r="E109" s="60">
        <v>1</v>
      </c>
      <c r="F109" s="60">
        <v>1</v>
      </c>
      <c r="G109" s="416" t="s">
        <v>935</v>
      </c>
    </row>
    <row r="110" spans="1:7" ht="15.75" outlineLevel="1">
      <c r="A110" s="54" t="s">
        <v>274</v>
      </c>
      <c r="B110" s="54"/>
      <c r="C110" s="61"/>
      <c r="D110" s="140">
        <f>D106*D112</f>
        <v>416.65564880608594</v>
      </c>
      <c r="E110" s="140"/>
      <c r="F110" s="140">
        <f>F106*F112</f>
        <v>364.37056703082516</v>
      </c>
      <c r="G110" s="416" t="s">
        <v>936</v>
      </c>
    </row>
    <row r="111" spans="1:7" ht="15.75" outlineLevel="1">
      <c r="A111" s="141" t="s">
        <v>275</v>
      </c>
      <c r="B111" s="54"/>
      <c r="C111" s="61"/>
      <c r="D111" s="140"/>
      <c r="E111" s="140"/>
      <c r="F111" s="140"/>
      <c r="G111" s="416" t="s">
        <v>937</v>
      </c>
    </row>
    <row r="112" spans="1:7" ht="38.25" customHeight="1" outlineLevel="1">
      <c r="A112" s="53" t="s">
        <v>276</v>
      </c>
      <c r="B112" s="54"/>
      <c r="C112" s="61"/>
      <c r="D112" s="138">
        <f>0.5*(1+(1+4*D113/D106)^0.5)</f>
        <v>1.1200031732277567</v>
      </c>
      <c r="E112" s="138">
        <f>0.5*(1+(1+4*E113/E106)^0.5)</f>
        <v>1.1208748908719173</v>
      </c>
      <c r="F112" s="138">
        <f>0.5*(1+(1+4*F113/F106)^0.5)</f>
        <v>1.1372229387445834</v>
      </c>
      <c r="G112" s="416" t="s">
        <v>938</v>
      </c>
    </row>
    <row r="113" spans="1:11" ht="27.75" customHeight="1" outlineLevel="1">
      <c r="A113" s="142" t="s">
        <v>277</v>
      </c>
      <c r="B113" s="54"/>
      <c r="C113" s="61"/>
      <c r="D113" s="61">
        <v>50</v>
      </c>
      <c r="E113" s="61">
        <v>50</v>
      </c>
      <c r="F113" s="61">
        <v>50</v>
      </c>
      <c r="G113" s="416" t="s">
        <v>939</v>
      </c>
    </row>
    <row r="114" spans="1:11">
      <c r="A114" s="141" t="s">
        <v>278</v>
      </c>
      <c r="B114" s="54"/>
      <c r="C114" s="61"/>
      <c r="D114" s="139">
        <f>1+TAN(D115*PI()/180)</f>
        <v>1.1227845609029046</v>
      </c>
      <c r="E114" s="139">
        <f>1+TAN(E115*PI()/180)</f>
        <v>1.1227845609029046</v>
      </c>
      <c r="F114" s="139">
        <f>1+TAN(F115*PI()/180)</f>
        <v>1.1227845609029046</v>
      </c>
      <c r="G114" s="416" t="s">
        <v>940</v>
      </c>
    </row>
    <row r="115" spans="1:11">
      <c r="A115" s="54" t="s">
        <v>279</v>
      </c>
      <c r="B115" s="54"/>
      <c r="C115" s="61" t="s">
        <v>280</v>
      </c>
      <c r="D115" s="61">
        <v>7</v>
      </c>
      <c r="E115" s="61">
        <v>7</v>
      </c>
      <c r="F115" s="61">
        <v>7</v>
      </c>
      <c r="G115" s="416" t="s">
        <v>941</v>
      </c>
    </row>
    <row r="116" spans="1:11" ht="15.75">
      <c r="A116" s="54" t="s">
        <v>274</v>
      </c>
      <c r="B116" s="54"/>
      <c r="C116" s="61" t="s">
        <v>29</v>
      </c>
      <c r="D116" s="140">
        <f>D106*D114*D112</f>
        <v>467.81452969245601</v>
      </c>
      <c r="E116" s="140">
        <f>E106*E114*E112</f>
        <v>464.44077541821332</v>
      </c>
      <c r="F116" s="140">
        <f>F106*F114*F112</f>
        <v>409.10964710964737</v>
      </c>
      <c r="G116" s="416" t="s">
        <v>942</v>
      </c>
    </row>
    <row r="117" spans="1:11">
      <c r="A117" s="143" t="s">
        <v>281</v>
      </c>
      <c r="B117" s="144"/>
      <c r="C117" s="144"/>
      <c r="D117" s="145">
        <v>700</v>
      </c>
      <c r="E117" s="145">
        <v>650</v>
      </c>
      <c r="F117" s="145">
        <v>450</v>
      </c>
      <c r="G117" s="416" t="s">
        <v>943</v>
      </c>
    </row>
    <row r="118" spans="1:11">
      <c r="A118" s="136"/>
      <c r="B118" s="136"/>
      <c r="C118" s="146"/>
      <c r="D118" s="147"/>
      <c r="E118" s="147"/>
      <c r="F118" s="147"/>
      <c r="G118" s="416" t="s">
        <v>944</v>
      </c>
    </row>
    <row r="119" spans="1:11">
      <c r="A119" s="55" t="s">
        <v>282</v>
      </c>
      <c r="B119" s="54"/>
      <c r="C119" s="61"/>
      <c r="D119" s="138"/>
      <c r="E119" s="138"/>
      <c r="F119" s="138"/>
      <c r="G119" s="416" t="s">
        <v>945</v>
      </c>
    </row>
    <row r="120" spans="1:11">
      <c r="A120" s="54" t="s">
        <v>283</v>
      </c>
      <c r="B120" s="54" t="s">
        <v>284</v>
      </c>
      <c r="C120" s="61" t="s">
        <v>29</v>
      </c>
      <c r="D120" s="80">
        <f>65*D121^0.5</f>
        <v>38.737559591517936</v>
      </c>
      <c r="E120" s="80">
        <f>65*E121^0.5</f>
        <v>38.77959329381968</v>
      </c>
      <c r="F120" s="80" t="e">
        <f ca="1">65*F121^0.5</f>
        <v>#NAME?</v>
      </c>
      <c r="G120" s="416" t="s">
        <v>946</v>
      </c>
    </row>
    <row r="121" spans="1:11">
      <c r="A121" s="54" t="s">
        <v>285</v>
      </c>
      <c r="B121" s="54"/>
      <c r="C121" s="61" t="s">
        <v>75</v>
      </c>
      <c r="D121" s="138">
        <f>D122+D127</f>
        <v>0.35517124807252143</v>
      </c>
      <c r="E121" s="138">
        <f>E122+E127</f>
        <v>0.35594245113232292</v>
      </c>
      <c r="F121" s="138" t="e">
        <f ca="1">F122+F127</f>
        <v>#NAME?</v>
      </c>
      <c r="G121" s="416" t="s">
        <v>947</v>
      </c>
      <c r="I121" s="51"/>
      <c r="K121" s="51"/>
    </row>
    <row r="122" spans="1:11">
      <c r="A122" s="54" t="s">
        <v>286</v>
      </c>
      <c r="B122" s="54" t="s">
        <v>287</v>
      </c>
      <c r="C122" s="61" t="s">
        <v>75</v>
      </c>
      <c r="D122" s="138">
        <f>12*D13*D11/1000*D124*D125</f>
        <v>0.23909846510041491</v>
      </c>
      <c r="E122" s="138">
        <f>12*E13*E11/1000*E124*E125</f>
        <v>0.25825598992156396</v>
      </c>
      <c r="F122" s="138" t="e">
        <f ca="1">12*F13*F11/1000*F124*F125</f>
        <v>#NAME?</v>
      </c>
      <c r="G122" s="416" t="s">
        <v>948</v>
      </c>
      <c r="I122" s="51"/>
      <c r="K122" s="51"/>
    </row>
    <row r="123" spans="1:11">
      <c r="A123" s="54" t="s">
        <v>288</v>
      </c>
      <c r="B123" s="54"/>
      <c r="C123" s="61"/>
      <c r="D123" s="80">
        <f>D16/(D11/1000)</f>
        <v>19.258538359289073</v>
      </c>
      <c r="E123" s="80">
        <f>E16/(E11/1000)</f>
        <v>18.990305181786379</v>
      </c>
      <c r="F123" s="80">
        <f>F16/(F11/1000)</f>
        <v>20.539684313718205</v>
      </c>
      <c r="G123" s="416" t="s">
        <v>949</v>
      </c>
      <c r="I123" s="51"/>
      <c r="K123" s="51"/>
    </row>
    <row r="124" spans="1:11">
      <c r="A124" s="54" t="s">
        <v>289</v>
      </c>
      <c r="B124" s="54"/>
      <c r="C124" s="61"/>
      <c r="D124" s="61">
        <v>2E-3</v>
      </c>
      <c r="E124" s="61">
        <v>2E-3</v>
      </c>
      <c r="F124" s="61">
        <v>2E-3</v>
      </c>
      <c r="G124" s="416" t="s">
        <v>950</v>
      </c>
      <c r="H124" s="51">
        <f>4.5/0.02</f>
        <v>225</v>
      </c>
      <c r="I124" s="51"/>
      <c r="K124" s="51"/>
    </row>
    <row r="125" spans="1:11">
      <c r="A125" s="54" t="s">
        <v>290</v>
      </c>
      <c r="B125" s="54"/>
      <c r="C125" s="61" t="s">
        <v>171</v>
      </c>
      <c r="D125" s="61">
        <f>D50/D126</f>
        <v>1.7586785298804015</v>
      </c>
      <c r="E125" s="61">
        <f>E50/E126</f>
        <v>1.3455435428479197</v>
      </c>
      <c r="F125" s="148" t="e">
        <f ca="1">F50/F126</f>
        <v>#NAME?</v>
      </c>
      <c r="G125" s="416" t="s">
        <v>951</v>
      </c>
      <c r="I125" s="51"/>
      <c r="K125" s="51"/>
    </row>
    <row r="126" spans="1:11">
      <c r="A126" s="54" t="s">
        <v>291</v>
      </c>
      <c r="B126" s="54"/>
      <c r="C126" s="61" t="s">
        <v>171</v>
      </c>
      <c r="D126" s="61">
        <v>2</v>
      </c>
      <c r="E126" s="61">
        <v>2</v>
      </c>
      <c r="F126" s="148">
        <v>2</v>
      </c>
      <c r="G126" s="416" t="s">
        <v>952</v>
      </c>
      <c r="I126" s="51"/>
      <c r="K126" s="51"/>
    </row>
    <row r="127" spans="1:11">
      <c r="A127" s="54" t="s">
        <v>292</v>
      </c>
      <c r="B127" s="54"/>
      <c r="C127" s="61" t="s">
        <v>75</v>
      </c>
      <c r="D127" s="138">
        <f>D128*D129/1000</f>
        <v>0.11607278297210652</v>
      </c>
      <c r="E127" s="138">
        <f>E128*E129/1000</f>
        <v>9.7686461210758968E-2</v>
      </c>
      <c r="F127" s="138" t="e">
        <f ca="1">F128*F129/1000</f>
        <v>#NAME?</v>
      </c>
      <c r="G127" s="416" t="s">
        <v>953</v>
      </c>
      <c r="I127" s="51"/>
      <c r="K127" s="51"/>
    </row>
    <row r="128" spans="1:11">
      <c r="A128" s="54" t="s">
        <v>293</v>
      </c>
      <c r="B128" s="54"/>
      <c r="C128" s="61" t="s">
        <v>29</v>
      </c>
      <c r="D128" s="148">
        <f>D55/D126</f>
        <v>9.6727319143422097</v>
      </c>
      <c r="E128" s="148">
        <f>E55/E126</f>
        <v>8.1405384342299136</v>
      </c>
      <c r="F128" s="148" t="e">
        <f ca="1">F55/F126</f>
        <v>#NAME?</v>
      </c>
      <c r="G128" s="416" t="s">
        <v>954</v>
      </c>
      <c r="I128" s="51"/>
      <c r="K128" s="51"/>
    </row>
    <row r="129" spans="1:11">
      <c r="A129" s="54" t="s">
        <v>294</v>
      </c>
      <c r="B129" s="54"/>
      <c r="C129" s="61" t="s">
        <v>295</v>
      </c>
      <c r="D129" s="80">
        <v>12</v>
      </c>
      <c r="E129" s="80">
        <v>12</v>
      </c>
      <c r="F129" s="80">
        <v>12</v>
      </c>
      <c r="G129" s="416" t="s">
        <v>955</v>
      </c>
      <c r="I129" s="51"/>
      <c r="K129" s="51"/>
    </row>
    <row r="130" spans="1:11">
      <c r="A130" s="54" t="s">
        <v>18</v>
      </c>
      <c r="B130" s="54"/>
      <c r="C130" s="61"/>
      <c r="D130" s="61" t="s">
        <v>296</v>
      </c>
      <c r="E130" s="61" t="s">
        <v>296</v>
      </c>
      <c r="F130" s="61" t="s">
        <v>297</v>
      </c>
      <c r="G130" s="416" t="s">
        <v>956</v>
      </c>
      <c r="I130" s="51"/>
      <c r="K130" s="51"/>
    </row>
    <row r="131" spans="1:11">
      <c r="A131" s="54" t="s">
        <v>298</v>
      </c>
      <c r="B131" s="54"/>
      <c r="C131" s="51"/>
      <c r="D131" s="138">
        <v>1.5</v>
      </c>
      <c r="E131" s="138">
        <v>1.5</v>
      </c>
      <c r="F131" s="138">
        <v>1</v>
      </c>
      <c r="G131" s="416" t="s">
        <v>957</v>
      </c>
      <c r="I131" s="51"/>
      <c r="K131" s="51"/>
    </row>
    <row r="132" spans="1:11">
      <c r="A132" s="54" t="s">
        <v>299</v>
      </c>
      <c r="B132" s="54"/>
      <c r="C132" s="61"/>
      <c r="D132" s="138">
        <v>1.5</v>
      </c>
      <c r="E132" s="138">
        <v>1.5</v>
      </c>
      <c r="F132" s="138">
        <v>1.5</v>
      </c>
      <c r="G132" s="416" t="s">
        <v>958</v>
      </c>
      <c r="I132" s="51"/>
      <c r="K132" s="51"/>
    </row>
    <row r="133" spans="1:11">
      <c r="A133" s="54" t="s">
        <v>300</v>
      </c>
      <c r="B133" s="54"/>
      <c r="C133" s="61"/>
      <c r="D133" s="138">
        <v>1.2</v>
      </c>
      <c r="E133" s="138">
        <v>1.2</v>
      </c>
      <c r="F133" s="138">
        <v>1.2</v>
      </c>
      <c r="G133" s="416" t="s">
        <v>959</v>
      </c>
      <c r="I133" s="51"/>
      <c r="K133" s="51"/>
    </row>
    <row r="134" spans="1:11">
      <c r="A134" s="55" t="s">
        <v>301</v>
      </c>
      <c r="B134" s="55"/>
      <c r="C134" s="137" t="s">
        <v>29</v>
      </c>
      <c r="D134" s="148">
        <f>D120*D131*D132*D133</f>
        <v>104.59141089709843</v>
      </c>
      <c r="E134" s="148">
        <f>E120*E131*E132*E133</f>
        <v>104.70490189331314</v>
      </c>
      <c r="F134" s="148" t="e">
        <f ca="1">F120*F131*F132*F133</f>
        <v>#NAME?</v>
      </c>
      <c r="G134" s="416" t="s">
        <v>960</v>
      </c>
      <c r="I134" s="51"/>
      <c r="K134" s="51"/>
    </row>
    <row r="135" spans="1:11">
      <c r="A135" s="149" t="s">
        <v>281</v>
      </c>
      <c r="B135" s="57"/>
      <c r="C135" s="137" t="s">
        <v>29</v>
      </c>
      <c r="D135" s="150">
        <v>600</v>
      </c>
      <c r="E135" s="150">
        <v>600</v>
      </c>
      <c r="F135" s="150">
        <v>150</v>
      </c>
      <c r="G135" s="416" t="s">
        <v>961</v>
      </c>
      <c r="I135" s="51"/>
      <c r="K135" s="51"/>
    </row>
    <row r="136" spans="1:11" ht="3" customHeight="1">
      <c r="A136" s="136"/>
      <c r="B136" s="151"/>
      <c r="C136" s="136"/>
      <c r="D136" s="136"/>
      <c r="E136" s="136"/>
      <c r="F136" s="136"/>
      <c r="G136" s="416" t="s">
        <v>962</v>
      </c>
      <c r="I136" s="51"/>
      <c r="K136" s="51"/>
    </row>
    <row r="137" spans="1:11">
      <c r="A137" s="55" t="s">
        <v>302</v>
      </c>
      <c r="B137" s="54"/>
      <c r="C137" s="61"/>
      <c r="D137" s="138"/>
      <c r="E137" s="138"/>
      <c r="F137" s="138"/>
      <c r="G137" s="416" t="s">
        <v>963</v>
      </c>
      <c r="I137" s="51"/>
      <c r="K137" s="51"/>
    </row>
    <row r="138" spans="1:11" ht="15">
      <c r="A138" s="54" t="s">
        <v>303</v>
      </c>
      <c r="B138" s="54"/>
      <c r="C138" s="61" t="s">
        <v>29</v>
      </c>
      <c r="D138" s="152">
        <f>D139*D140*D141*POWER(D142, 1/3)/POWER(D143, 1/4)</f>
        <v>68.942802717585607</v>
      </c>
      <c r="E138" s="152">
        <f>E139*E140*E141*POWER(E142, 1/3)/POWER(E143, 1/4)</f>
        <v>116.85172887936086</v>
      </c>
      <c r="F138" s="152" t="e">
        <f ca="1">F139*F140*F141*POWER(F142, 1/3)/POWER(F143, 1/4)</f>
        <v>#NAME?</v>
      </c>
      <c r="G138" s="416" t="s">
        <v>964</v>
      </c>
      <c r="I138" s="51"/>
      <c r="K138" s="51"/>
    </row>
    <row r="139" spans="1:11">
      <c r="A139" s="54" t="s">
        <v>304</v>
      </c>
      <c r="B139" s="54"/>
      <c r="C139" s="61"/>
      <c r="D139" s="148">
        <v>8</v>
      </c>
      <c r="E139" s="148">
        <v>8</v>
      </c>
      <c r="F139" s="148">
        <v>8</v>
      </c>
      <c r="G139" s="416" t="s">
        <v>965</v>
      </c>
      <c r="I139" s="51"/>
      <c r="K139" s="51"/>
    </row>
    <row r="140" spans="1:11">
      <c r="A140" s="54" t="s">
        <v>305</v>
      </c>
      <c r="B140" s="54"/>
      <c r="C140" s="61"/>
      <c r="D140" s="80">
        <v>1.5</v>
      </c>
      <c r="E140" s="80">
        <v>1.5</v>
      </c>
      <c r="F140" s="80">
        <v>1.5</v>
      </c>
      <c r="G140" s="416" t="s">
        <v>966</v>
      </c>
      <c r="I140" s="51"/>
      <c r="K140" s="51"/>
    </row>
    <row r="141" spans="1:11">
      <c r="A141" s="54" t="s">
        <v>306</v>
      </c>
      <c r="B141" s="54"/>
      <c r="C141" s="61"/>
      <c r="D141" s="148">
        <v>1</v>
      </c>
      <c r="E141" s="148">
        <v>1.5</v>
      </c>
      <c r="F141" s="148">
        <v>1</v>
      </c>
      <c r="G141" s="416" t="s">
        <v>967</v>
      </c>
      <c r="I141" s="51"/>
      <c r="K141" s="51"/>
    </row>
    <row r="142" spans="1:11">
      <c r="A142" s="54" t="s">
        <v>307</v>
      </c>
      <c r="B142" s="54"/>
      <c r="C142" s="61" t="s">
        <v>75</v>
      </c>
      <c r="D142" s="80">
        <f>D51/D126</f>
        <v>289.60957232307697</v>
      </c>
      <c r="E142" s="80">
        <f>E51/E126</f>
        <v>341.79147724615382</v>
      </c>
      <c r="F142" s="80" t="e">
        <f ca="1">F51/F126</f>
        <v>#NAME?</v>
      </c>
      <c r="G142" s="416" t="s">
        <v>968</v>
      </c>
      <c r="I142" s="51"/>
      <c r="K142" s="51"/>
    </row>
    <row r="143" spans="1:11">
      <c r="A143" s="54" t="s">
        <v>308</v>
      </c>
      <c r="B143" s="54"/>
      <c r="C143" s="61" t="s">
        <v>171</v>
      </c>
      <c r="D143" s="80">
        <f>D50/D126</f>
        <v>1.7586785298804015</v>
      </c>
      <c r="E143" s="80">
        <f>E50/E126</f>
        <v>1.3455435428479197</v>
      </c>
      <c r="F143" s="80" t="e">
        <f ca="1">F50/F126</f>
        <v>#NAME?</v>
      </c>
      <c r="G143" s="416" t="s">
        <v>969</v>
      </c>
      <c r="I143" s="51"/>
      <c r="K143" s="51"/>
    </row>
    <row r="144" spans="1:11">
      <c r="A144" s="149" t="s">
        <v>281</v>
      </c>
      <c r="B144" s="54"/>
      <c r="C144" s="153"/>
      <c r="D144" s="154">
        <v>150</v>
      </c>
      <c r="E144" s="154">
        <v>200</v>
      </c>
      <c r="F144" s="154">
        <v>100</v>
      </c>
      <c r="G144" s="416" t="s">
        <v>970</v>
      </c>
      <c r="I144" s="51"/>
      <c r="K144" s="51"/>
    </row>
    <row r="145" spans="1:11" ht="3" customHeight="1">
      <c r="A145" s="136"/>
      <c r="B145" s="136"/>
      <c r="C145" s="136"/>
      <c r="D145" s="136"/>
      <c r="E145" s="136"/>
      <c r="F145" s="136"/>
      <c r="G145" s="416" t="s">
        <v>971</v>
      </c>
      <c r="I145" s="51"/>
      <c r="K145" s="51"/>
    </row>
    <row r="146" spans="1:11">
      <c r="A146" s="54" t="s">
        <v>309</v>
      </c>
      <c r="B146" s="54"/>
      <c r="C146" s="61"/>
      <c r="D146" s="138"/>
      <c r="E146" s="138"/>
      <c r="F146" s="138"/>
      <c r="G146" s="416" t="s">
        <v>972</v>
      </c>
      <c r="I146" s="51"/>
      <c r="K146" s="51"/>
    </row>
    <row r="147" spans="1:11" ht="15">
      <c r="A147" s="54" t="s">
        <v>310</v>
      </c>
      <c r="B147" s="54"/>
      <c r="C147" s="61"/>
      <c r="D147" s="150">
        <f>200*D148*(D149*D150)^0.4/D151^0.5</f>
        <v>207.81438580115093</v>
      </c>
      <c r="E147" s="150">
        <f>200*E148*(E149*E150)^0.4/E151^0.5</f>
        <v>223.61484124983127</v>
      </c>
      <c r="F147" s="150" t="e">
        <f ca="1">200*F148*(F149*F150)^0.4/F151^0.5</f>
        <v>#NAME?</v>
      </c>
      <c r="G147" s="416" t="s">
        <v>973</v>
      </c>
      <c r="I147" s="51"/>
      <c r="K147" s="51"/>
    </row>
    <row r="148" spans="1:11">
      <c r="A148" s="54" t="s">
        <v>311</v>
      </c>
      <c r="B148" s="54"/>
      <c r="C148" s="61"/>
      <c r="D148" s="138">
        <v>0.9</v>
      </c>
      <c r="E148" s="138">
        <v>0.9</v>
      </c>
      <c r="F148" s="138">
        <v>0.9</v>
      </c>
      <c r="G148" s="416" t="s">
        <v>974</v>
      </c>
      <c r="I148" s="51"/>
      <c r="K148" s="51"/>
    </row>
    <row r="149" spans="1:11">
      <c r="A149" s="54" t="s">
        <v>312</v>
      </c>
      <c r="B149" s="54"/>
      <c r="C149" s="61" t="s">
        <v>313</v>
      </c>
      <c r="D149" s="139">
        <f>D60</f>
        <v>0.99022670208000019</v>
      </c>
      <c r="E149" s="139">
        <f>E60</f>
        <v>1.1686459276799999</v>
      </c>
      <c r="F149" s="139" t="e">
        <f ca="1">F60</f>
        <v>#NAME?</v>
      </c>
      <c r="G149" s="416" t="s">
        <v>975</v>
      </c>
      <c r="I149" s="51"/>
      <c r="K149" s="51"/>
    </row>
    <row r="150" spans="1:11">
      <c r="A150" s="54" t="s">
        <v>314</v>
      </c>
      <c r="B150" s="54"/>
      <c r="C150" s="61" t="s">
        <v>29</v>
      </c>
      <c r="D150" s="148">
        <f>D8</f>
        <v>8</v>
      </c>
      <c r="E150" s="148">
        <f>E8</f>
        <v>8</v>
      </c>
      <c r="F150" s="80">
        <f>F8</f>
        <v>8</v>
      </c>
      <c r="G150" s="416" t="s">
        <v>976</v>
      </c>
      <c r="I150" s="51"/>
      <c r="K150" s="51"/>
    </row>
    <row r="151" spans="1:11" ht="1.1499999999999999" customHeight="1">
      <c r="A151" s="54" t="s">
        <v>315</v>
      </c>
      <c r="B151" s="54"/>
      <c r="C151" s="61" t="s">
        <v>29</v>
      </c>
      <c r="D151" s="80">
        <f>D16</f>
        <v>3.9287418252949706</v>
      </c>
      <c r="E151" s="80">
        <f>E16</f>
        <v>3.8740222570844214</v>
      </c>
      <c r="F151" s="80">
        <f>F16</f>
        <v>4.2722543372533863</v>
      </c>
      <c r="G151" s="416" t="s">
        <v>977</v>
      </c>
      <c r="I151" s="51"/>
      <c r="K151" s="51"/>
    </row>
    <row r="152" spans="1:11" hidden="1">
      <c r="A152" s="155" t="s">
        <v>281</v>
      </c>
      <c r="B152" s="54"/>
      <c r="C152" s="61"/>
      <c r="D152" s="150">
        <v>250</v>
      </c>
      <c r="E152" s="150">
        <v>250</v>
      </c>
      <c r="F152" s="150">
        <v>200</v>
      </c>
      <c r="G152" s="416" t="s">
        <v>978</v>
      </c>
      <c r="I152" s="51"/>
      <c r="K152" s="51"/>
    </row>
    <row r="153" spans="1:11" hidden="1">
      <c r="A153" s="156"/>
      <c r="D153" s="114"/>
      <c r="E153" s="114"/>
      <c r="F153" s="114"/>
      <c r="G153" s="416" t="s">
        <v>979</v>
      </c>
      <c r="I153" s="51"/>
      <c r="K153" s="51"/>
    </row>
    <row r="154" spans="1:11" hidden="1">
      <c r="A154" s="51" t="s">
        <v>316</v>
      </c>
      <c r="D154" s="114"/>
      <c r="E154" s="114"/>
      <c r="F154" s="114"/>
      <c r="G154" s="416" t="s">
        <v>980</v>
      </c>
      <c r="I154" s="51"/>
      <c r="K154" s="51"/>
    </row>
    <row r="155" spans="1:11" hidden="1">
      <c r="A155" s="51" t="s">
        <v>317</v>
      </c>
      <c r="D155" s="114"/>
      <c r="E155" s="114"/>
      <c r="F155" s="114"/>
      <c r="G155" s="416" t="s">
        <v>981</v>
      </c>
      <c r="I155" s="51"/>
      <c r="K155" s="51"/>
    </row>
    <row r="156" spans="1:11" hidden="1">
      <c r="A156" s="51" t="s">
        <v>318</v>
      </c>
      <c r="D156" s="114"/>
      <c r="E156" s="114"/>
      <c r="F156" s="114"/>
      <c r="G156" s="416" t="s">
        <v>982</v>
      </c>
      <c r="I156" s="51"/>
      <c r="K156" s="51"/>
    </row>
    <row r="157" spans="1:11" hidden="1">
      <c r="D157" s="114"/>
      <c r="E157" s="114"/>
      <c r="F157" s="114"/>
      <c r="G157" s="416" t="s">
        <v>983</v>
      </c>
      <c r="I157" s="51"/>
      <c r="K157" s="51"/>
    </row>
    <row r="158" spans="1:11" ht="6.6" customHeight="1">
      <c r="D158" s="114"/>
      <c r="E158" s="114"/>
      <c r="F158" s="114"/>
      <c r="G158" s="416" t="s">
        <v>984</v>
      </c>
      <c r="I158" s="51"/>
      <c r="K158" s="51"/>
    </row>
    <row r="159" spans="1:11">
      <c r="D159" s="114"/>
      <c r="E159" s="114"/>
      <c r="F159" s="114"/>
      <c r="G159" s="416" t="s">
        <v>985</v>
      </c>
      <c r="I159" s="51"/>
      <c r="K159" s="51"/>
    </row>
    <row r="160" spans="1:11">
      <c r="A160" s="54" t="s">
        <v>319</v>
      </c>
      <c r="B160" s="61"/>
      <c r="C160" s="61" t="s">
        <v>320</v>
      </c>
      <c r="D160" s="54">
        <v>10.624000000000001</v>
      </c>
      <c r="E160" s="54"/>
      <c r="F160" s="79">
        <v>18.260000000000002</v>
      </c>
      <c r="G160" s="416" t="s">
        <v>986</v>
      </c>
      <c r="I160" s="51"/>
      <c r="K160" s="51"/>
    </row>
    <row r="161" spans="1:11">
      <c r="A161" s="54" t="s">
        <v>321</v>
      </c>
      <c r="C161" s="61" t="s">
        <v>322</v>
      </c>
      <c r="D161" s="54">
        <f>D162*D164</f>
        <v>10.624000000000001</v>
      </c>
      <c r="E161" s="54"/>
      <c r="F161" s="88">
        <f>F162*D164</f>
        <v>18.259999999999998</v>
      </c>
      <c r="G161" s="416" t="s">
        <v>987</v>
      </c>
      <c r="I161" s="51"/>
      <c r="K161" s="51"/>
    </row>
    <row r="162" spans="1:11">
      <c r="A162" s="425"/>
      <c r="C162" s="61" t="s">
        <v>320</v>
      </c>
      <c r="D162" s="54">
        <v>12.8</v>
      </c>
      <c r="E162" s="54"/>
      <c r="F162" s="54">
        <v>22</v>
      </c>
      <c r="G162" s="416" t="s">
        <v>988</v>
      </c>
      <c r="I162" s="51"/>
      <c r="K162" s="51"/>
    </row>
    <row r="163" spans="1:11" hidden="1">
      <c r="A163" s="426"/>
      <c r="C163" s="157" t="s">
        <v>320</v>
      </c>
      <c r="D163" s="158">
        <v>12.8</v>
      </c>
      <c r="E163" s="158"/>
      <c r="F163" s="158" t="s">
        <v>323</v>
      </c>
      <c r="G163" s="416" t="s">
        <v>989</v>
      </c>
      <c r="I163" s="51"/>
      <c r="K163" s="51"/>
    </row>
    <row r="164" spans="1:11">
      <c r="A164" s="159" t="s">
        <v>324</v>
      </c>
      <c r="C164" s="160" t="s">
        <v>325</v>
      </c>
      <c r="D164" s="141">
        <v>0.83</v>
      </c>
      <c r="E164" s="141"/>
      <c r="F164" s="158"/>
      <c r="G164" s="416" t="s">
        <v>990</v>
      </c>
      <c r="I164" s="51"/>
      <c r="K164" s="51"/>
    </row>
    <row r="165" spans="1:11">
      <c r="A165" s="54" t="s">
        <v>326</v>
      </c>
      <c r="B165" s="61"/>
      <c r="C165" s="61" t="s">
        <v>26</v>
      </c>
      <c r="D165" s="79">
        <f>D76*D74*D67*D78</f>
        <v>105.1893634420061</v>
      </c>
      <c r="E165" s="79"/>
      <c r="F165" s="79" t="e">
        <f ca="1">F76*F74*F67*F78</f>
        <v>#NAME?</v>
      </c>
      <c r="G165" s="416" t="s">
        <v>991</v>
      </c>
      <c r="H165" s="82"/>
      <c r="I165" s="51"/>
      <c r="K165" s="51"/>
    </row>
    <row r="166" spans="1:11">
      <c r="A166" s="54" t="s">
        <v>327</v>
      </c>
      <c r="B166" s="61"/>
      <c r="C166" s="61" t="s">
        <v>92</v>
      </c>
      <c r="D166" s="79">
        <f>D160*D165/1000</f>
        <v>1.1175317972078729</v>
      </c>
      <c r="E166" s="79"/>
      <c r="F166" s="79" t="e">
        <f ca="1">F160*F165/1000</f>
        <v>#NAME?</v>
      </c>
      <c r="G166" s="416" t="s">
        <v>992</v>
      </c>
      <c r="I166" s="51"/>
      <c r="K166" s="51"/>
    </row>
    <row r="167" spans="1:11">
      <c r="A167" s="54" t="s">
        <v>328</v>
      </c>
      <c r="B167" s="61"/>
      <c r="C167" s="61" t="s">
        <v>70</v>
      </c>
      <c r="D167" s="161">
        <v>0.1</v>
      </c>
      <c r="E167" s="161"/>
      <c r="F167" s="161">
        <f>D167</f>
        <v>0.1</v>
      </c>
      <c r="G167" s="416" t="s">
        <v>993</v>
      </c>
      <c r="I167" s="51"/>
      <c r="K167" s="51"/>
    </row>
    <row r="168" spans="1:11">
      <c r="A168" s="54" t="s">
        <v>329</v>
      </c>
      <c r="B168" s="61"/>
      <c r="C168" s="61" t="s">
        <v>92</v>
      </c>
      <c r="D168" s="79">
        <f>D166*D167</f>
        <v>0.1117531797207873</v>
      </c>
      <c r="E168" s="79"/>
      <c r="F168" s="79" t="e">
        <f ca="1">F166*F167</f>
        <v>#NAME?</v>
      </c>
      <c r="G168" s="416" t="s">
        <v>994</v>
      </c>
      <c r="I168" s="51"/>
      <c r="K168" s="51"/>
    </row>
    <row r="169" spans="1:11">
      <c r="A169" s="55" t="s">
        <v>330</v>
      </c>
      <c r="B169" s="137"/>
      <c r="C169" s="137" t="s">
        <v>92</v>
      </c>
      <c r="D169" s="154">
        <f>D166+D168</f>
        <v>1.2292849769286602</v>
      </c>
      <c r="E169" s="154"/>
      <c r="F169" s="154" t="e">
        <f ca="1">F166+F168</f>
        <v>#NAME?</v>
      </c>
      <c r="G169" s="416" t="s">
        <v>1028</v>
      </c>
      <c r="H169" s="82"/>
      <c r="I169" s="51"/>
      <c r="K169" s="51"/>
    </row>
    <row r="170" spans="1:11">
      <c r="I170" s="51"/>
      <c r="K170" s="51"/>
    </row>
    <row r="171" spans="1:11">
      <c r="I171" s="51"/>
      <c r="K171" s="51"/>
    </row>
    <row r="172" spans="1:11">
      <c r="I172" s="51"/>
      <c r="K172" s="51"/>
    </row>
    <row r="173" spans="1:11">
      <c r="I173" s="51"/>
      <c r="K173" s="51"/>
    </row>
  </sheetData>
  <mergeCells count="41">
    <mergeCell ref="K28:K29"/>
    <mergeCell ref="K38:K39"/>
    <mergeCell ref="L52:P52"/>
    <mergeCell ref="L53:L54"/>
    <mergeCell ref="K52:K54"/>
    <mergeCell ref="L38:M39"/>
    <mergeCell ref="L35:M35"/>
    <mergeCell ref="L36:M36"/>
    <mergeCell ref="L37:M37"/>
    <mergeCell ref="K31:K32"/>
    <mergeCell ref="K33:K34"/>
    <mergeCell ref="L16:M16"/>
    <mergeCell ref="L29:M29"/>
    <mergeCell ref="L31:M31"/>
    <mergeCell ref="L32:M32"/>
    <mergeCell ref="L33:M34"/>
    <mergeCell ref="L4:M4"/>
    <mergeCell ref="I4:I5"/>
    <mergeCell ref="I7:I8"/>
    <mergeCell ref="J4:J5"/>
    <mergeCell ref="J52:J54"/>
    <mergeCell ref="I28:I29"/>
    <mergeCell ref="I20:I21"/>
    <mergeCell ref="I33:I34"/>
    <mergeCell ref="J33:J34"/>
    <mergeCell ref="J38:J39"/>
    <mergeCell ref="I36:I37"/>
    <mergeCell ref="J36:J37"/>
    <mergeCell ref="I38:I39"/>
    <mergeCell ref="J31:J32"/>
    <mergeCell ref="I31:I32"/>
    <mergeCell ref="J20:J21"/>
    <mergeCell ref="A162:A163"/>
    <mergeCell ref="D1:E1"/>
    <mergeCell ref="B4:B5"/>
    <mergeCell ref="A4:A5"/>
    <mergeCell ref="I52:I54"/>
    <mergeCell ref="I45:I47"/>
    <mergeCell ref="A2:F2"/>
    <mergeCell ref="D4:F4"/>
    <mergeCell ref="D5:E5"/>
  </mergeCells>
  <phoneticPr fontId="78" type="noConversion"/>
  <pageMargins left="0" right="0" top="0" bottom="0" header="0" footer="0"/>
  <pageSetup paperSize="9" orientation="portrait" r:id="rId1"/>
  <rowBreaks count="1" manualBreakCount="1">
    <brk id="45" max="16383" man="1"/>
  </row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2:G147"/>
  <sheetViews>
    <sheetView workbookViewId="0"/>
  </sheetViews>
  <sheetFormatPr defaultColWidth="9" defaultRowHeight="12.75" outlineLevelRow="1"/>
  <cols>
    <col min="1" max="1" width="21.28515625" style="51" customWidth="1"/>
    <col min="2" max="7" width="14.28515625" style="51" customWidth="1"/>
    <col min="8" max="8" width="9" style="51" bestFit="1" customWidth="1"/>
    <col min="9" max="16384" width="9" style="51"/>
  </cols>
  <sheetData>
    <row r="2" spans="1:7" ht="15.75">
      <c r="A2" s="473" t="s">
        <v>657</v>
      </c>
      <c r="B2" s="473"/>
      <c r="C2" s="473"/>
      <c r="D2" s="473"/>
      <c r="E2" s="473"/>
      <c r="F2" s="473"/>
      <c r="G2" s="473"/>
    </row>
    <row r="4" spans="1:7" ht="65.25" customHeight="1">
      <c r="A4" s="353" t="s">
        <v>658</v>
      </c>
      <c r="B4" s="354" t="s">
        <v>659</v>
      </c>
      <c r="C4" s="353" t="s">
        <v>660</v>
      </c>
      <c r="D4" s="354" t="s">
        <v>661</v>
      </c>
      <c r="E4" s="353" t="s">
        <v>662</v>
      </c>
      <c r="F4" s="353" t="s">
        <v>663</v>
      </c>
      <c r="G4" s="353" t="s">
        <v>664</v>
      </c>
    </row>
    <row r="5" spans="1:7" ht="15.75" customHeight="1" outlineLevel="1">
      <c r="A5" s="355">
        <v>1</v>
      </c>
      <c r="B5" s="62">
        <v>2</v>
      </c>
      <c r="C5" s="62">
        <v>3</v>
      </c>
      <c r="D5" s="62">
        <v>4</v>
      </c>
      <c r="E5" s="62">
        <v>5</v>
      </c>
      <c r="F5" s="62">
        <v>6</v>
      </c>
      <c r="G5" s="62">
        <v>7</v>
      </c>
    </row>
    <row r="6" spans="1:7" ht="18" customHeight="1">
      <c r="A6" s="491" t="s">
        <v>665</v>
      </c>
      <c r="B6" s="492"/>
      <c r="C6" s="492"/>
      <c r="D6" s="492"/>
      <c r="E6" s="492"/>
      <c r="F6" s="492"/>
      <c r="G6" s="493"/>
    </row>
    <row r="7" spans="1:7">
      <c r="A7" s="356" t="s">
        <v>666</v>
      </c>
      <c r="B7" s="499" t="s">
        <v>667</v>
      </c>
      <c r="C7" s="499" t="s">
        <v>668</v>
      </c>
      <c r="D7" s="499" t="s">
        <v>669</v>
      </c>
      <c r="E7" s="499">
        <v>17</v>
      </c>
      <c r="F7" s="499" t="s">
        <v>670</v>
      </c>
      <c r="G7" s="494" t="s">
        <v>671</v>
      </c>
    </row>
    <row r="8" spans="1:7" ht="27.75" customHeight="1">
      <c r="A8" s="357" t="s">
        <v>672</v>
      </c>
      <c r="B8" s="500"/>
      <c r="C8" s="500"/>
      <c r="D8" s="500"/>
      <c r="E8" s="500"/>
      <c r="F8" s="500"/>
      <c r="G8" s="495"/>
    </row>
    <row r="9" spans="1:7" outlineLevel="1">
      <c r="A9" s="356" t="s">
        <v>673</v>
      </c>
      <c r="B9" s="499"/>
      <c r="C9" s="499"/>
      <c r="D9" s="499"/>
      <c r="E9" s="499" t="s">
        <v>674</v>
      </c>
      <c r="F9" s="499"/>
      <c r="G9" s="499"/>
    </row>
    <row r="10" spans="1:7" ht="27.75" customHeight="1" outlineLevel="1">
      <c r="A10" s="357" t="s">
        <v>675</v>
      </c>
      <c r="B10" s="500"/>
      <c r="C10" s="500"/>
      <c r="D10" s="500"/>
      <c r="E10" s="500"/>
      <c r="F10" s="500"/>
      <c r="G10" s="500"/>
    </row>
    <row r="11" spans="1:7" ht="18" customHeight="1">
      <c r="A11" s="496" t="s">
        <v>676</v>
      </c>
      <c r="B11" s="497"/>
      <c r="C11" s="497"/>
      <c r="D11" s="497"/>
      <c r="E11" s="497"/>
      <c r="F11" s="497"/>
      <c r="G11" s="498"/>
    </row>
    <row r="12" spans="1:7">
      <c r="A12" s="358" t="s">
        <v>666</v>
      </c>
      <c r="B12" s="499" t="s">
        <v>677</v>
      </c>
      <c r="C12" s="494"/>
      <c r="D12" s="503" t="s">
        <v>678</v>
      </c>
      <c r="E12" s="501">
        <v>41981</v>
      </c>
      <c r="F12" s="359" t="s">
        <v>679</v>
      </c>
      <c r="G12" s="494" t="s">
        <v>680</v>
      </c>
    </row>
    <row r="13" spans="1:7" ht="25.5" outlineLevel="1">
      <c r="A13" s="360" t="s">
        <v>681</v>
      </c>
      <c r="B13" s="500"/>
      <c r="C13" s="495"/>
      <c r="D13" s="504"/>
      <c r="E13" s="502"/>
      <c r="F13" s="361" t="s">
        <v>682</v>
      </c>
      <c r="G13" s="495"/>
    </row>
    <row r="14" spans="1:7">
      <c r="A14" s="358" t="s">
        <v>673</v>
      </c>
      <c r="B14" s="499"/>
      <c r="C14" s="499"/>
      <c r="D14" s="499"/>
      <c r="E14" s="499" t="s">
        <v>683</v>
      </c>
      <c r="F14" s="499"/>
      <c r="G14" s="499"/>
    </row>
    <row r="15" spans="1:7" ht="25.5">
      <c r="A15" s="362" t="s">
        <v>684</v>
      </c>
      <c r="B15" s="500"/>
      <c r="C15" s="500"/>
      <c r="D15" s="500"/>
      <c r="E15" s="500"/>
      <c r="F15" s="500"/>
      <c r="G15" s="500"/>
    </row>
    <row r="16" spans="1:7" ht="18" customHeight="1">
      <c r="A16" s="496" t="s">
        <v>685</v>
      </c>
      <c r="B16" s="497"/>
      <c r="C16" s="497"/>
      <c r="D16" s="497"/>
      <c r="E16" s="497"/>
      <c r="F16" s="497"/>
      <c r="G16" s="498"/>
    </row>
    <row r="17" spans="1:7" ht="14.25" customHeight="1">
      <c r="A17" s="358" t="s">
        <v>666</v>
      </c>
      <c r="B17" s="499" t="s">
        <v>686</v>
      </c>
      <c r="C17" s="499" t="s">
        <v>687</v>
      </c>
      <c r="D17" s="514">
        <v>41760</v>
      </c>
      <c r="E17" s="499">
        <v>17</v>
      </c>
      <c r="F17" s="359"/>
      <c r="G17" s="359" t="s">
        <v>688</v>
      </c>
    </row>
    <row r="18" spans="1:7" ht="40.5" customHeight="1">
      <c r="A18" s="363" t="s">
        <v>689</v>
      </c>
      <c r="B18" s="505"/>
      <c r="C18" s="505"/>
      <c r="D18" s="515"/>
      <c r="E18" s="505"/>
      <c r="F18" s="359" t="s">
        <v>690</v>
      </c>
      <c r="G18" s="359" t="s">
        <v>671</v>
      </c>
    </row>
    <row r="19" spans="1:7">
      <c r="A19" s="364"/>
      <c r="B19" s="500"/>
      <c r="C19" s="500"/>
      <c r="D19" s="516"/>
      <c r="E19" s="500"/>
      <c r="F19" s="361" t="s">
        <v>691</v>
      </c>
      <c r="G19" s="365"/>
    </row>
    <row r="20" spans="1:7">
      <c r="A20" s="358" t="s">
        <v>673</v>
      </c>
      <c r="B20" s="499" t="s">
        <v>692</v>
      </c>
      <c r="C20" s="499"/>
      <c r="D20" s="499"/>
      <c r="E20" s="499" t="s">
        <v>683</v>
      </c>
      <c r="F20" s="359" t="s">
        <v>693</v>
      </c>
      <c r="G20" s="499"/>
    </row>
    <row r="21" spans="1:7" ht="27.75" customHeight="1">
      <c r="A21" s="366" t="s">
        <v>694</v>
      </c>
      <c r="B21" s="500"/>
      <c r="C21" s="500"/>
      <c r="D21" s="500"/>
      <c r="E21" s="500"/>
      <c r="F21" s="361" t="s">
        <v>695</v>
      </c>
      <c r="G21" s="500"/>
    </row>
    <row r="22" spans="1:7">
      <c r="A22" s="506" t="s">
        <v>696</v>
      </c>
      <c r="B22" s="507"/>
      <c r="C22" s="507"/>
      <c r="D22" s="507"/>
      <c r="E22" s="507"/>
      <c r="F22" s="507"/>
      <c r="G22" s="508"/>
    </row>
    <row r="23" spans="1:7" ht="17.25" customHeight="1">
      <c r="A23" s="358" t="s">
        <v>666</v>
      </c>
      <c r="B23" s="499" t="s">
        <v>697</v>
      </c>
      <c r="C23" s="494" t="s">
        <v>698</v>
      </c>
      <c r="D23" s="501">
        <v>41699</v>
      </c>
      <c r="E23" s="509">
        <v>44044</v>
      </c>
      <c r="F23" s="359"/>
      <c r="G23" s="494" t="s">
        <v>680</v>
      </c>
    </row>
    <row r="24" spans="1:7" ht="38.25" customHeight="1">
      <c r="A24" s="367" t="s">
        <v>699</v>
      </c>
      <c r="B24" s="505"/>
      <c r="C24" s="513"/>
      <c r="D24" s="512"/>
      <c r="E24" s="510"/>
      <c r="F24" s="359" t="s">
        <v>700</v>
      </c>
      <c r="G24" s="513"/>
    </row>
    <row r="25" spans="1:7">
      <c r="A25" s="364"/>
      <c r="B25" s="500"/>
      <c r="C25" s="495"/>
      <c r="D25" s="502"/>
      <c r="E25" s="511"/>
      <c r="F25" s="361" t="s">
        <v>701</v>
      </c>
      <c r="G25" s="495"/>
    </row>
    <row r="26" spans="1:7" ht="18.75" customHeight="1">
      <c r="A26" s="358" t="s">
        <v>673</v>
      </c>
      <c r="B26" s="499" t="s">
        <v>702</v>
      </c>
      <c r="C26" s="499"/>
      <c r="D26" s="499"/>
      <c r="E26" s="499" t="s">
        <v>683</v>
      </c>
      <c r="F26" s="499"/>
      <c r="G26" s="499"/>
    </row>
    <row r="27" spans="1:7" ht="25.5" customHeight="1">
      <c r="A27" s="366" t="s">
        <v>703</v>
      </c>
      <c r="B27" s="500"/>
      <c r="C27" s="500"/>
      <c r="D27" s="500"/>
      <c r="E27" s="500"/>
      <c r="F27" s="500"/>
      <c r="G27" s="500"/>
    </row>
    <row r="28" spans="1:7">
      <c r="A28" s="506" t="s">
        <v>704</v>
      </c>
      <c r="B28" s="507"/>
      <c r="C28" s="507"/>
      <c r="D28" s="507"/>
      <c r="E28" s="507"/>
      <c r="F28" s="507"/>
      <c r="G28" s="508"/>
    </row>
    <row r="29" spans="1:7" ht="19.5" customHeight="1">
      <c r="A29" s="358" t="s">
        <v>666</v>
      </c>
      <c r="B29" s="499" t="s">
        <v>705</v>
      </c>
      <c r="C29" s="499" t="s">
        <v>706</v>
      </c>
      <c r="D29" s="503" t="s">
        <v>707</v>
      </c>
      <c r="E29" s="501">
        <v>41981</v>
      </c>
      <c r="F29" s="359" t="s">
        <v>708</v>
      </c>
      <c r="G29" s="499" t="s">
        <v>680</v>
      </c>
    </row>
    <row r="30" spans="1:7" ht="18.75" customHeight="1">
      <c r="A30" s="366" t="s">
        <v>709</v>
      </c>
      <c r="B30" s="500"/>
      <c r="C30" s="500"/>
      <c r="D30" s="504"/>
      <c r="E30" s="502"/>
      <c r="F30" s="361" t="s">
        <v>710</v>
      </c>
      <c r="G30" s="500"/>
    </row>
    <row r="31" spans="1:7" ht="17.25" customHeight="1" outlineLevel="1">
      <c r="A31" s="358" t="s">
        <v>673</v>
      </c>
      <c r="B31" s="499"/>
      <c r="C31" s="499"/>
      <c r="D31" s="499"/>
      <c r="E31" s="499" t="s">
        <v>683</v>
      </c>
      <c r="F31" s="499"/>
      <c r="G31" s="499"/>
    </row>
    <row r="32" spans="1:7" ht="24" customHeight="1" outlineLevel="1">
      <c r="A32" s="366" t="s">
        <v>711</v>
      </c>
      <c r="B32" s="500"/>
      <c r="C32" s="500"/>
      <c r="D32" s="500"/>
      <c r="E32" s="500"/>
      <c r="F32" s="500"/>
      <c r="G32" s="500"/>
    </row>
    <row r="33" ht="14.25" customHeight="1"/>
    <row r="35" ht="14.25" customHeight="1"/>
    <row r="47" ht="14.25" customHeight="1"/>
    <row r="57" spans="1:1" s="103" customFormat="1" ht="13.5">
      <c r="A57" s="106"/>
    </row>
    <row r="58" spans="1:1" s="103" customFormat="1" ht="13.5">
      <c r="A58" s="106"/>
    </row>
    <row r="59" spans="1:1" s="103" customFormat="1" ht="13.5">
      <c r="A59" s="106"/>
    </row>
    <row r="60" spans="1:1" s="103" customFormat="1" ht="13.5">
      <c r="A60" s="106"/>
    </row>
    <row r="61" spans="1:1" s="103" customFormat="1" ht="13.5">
      <c r="A61" s="106"/>
    </row>
    <row r="74" ht="12.75" customHeight="1"/>
    <row r="79" hidden="1"/>
    <row r="105" ht="3" customHeight="1"/>
    <row r="108" ht="35.25" customHeight="1"/>
    <row r="109" ht="12.75" customHeight="1"/>
    <row r="111" ht="12.75" customHeight="1"/>
    <row r="112" outlineLevel="1"/>
    <row r="113" outlineLevel="1"/>
    <row r="114" ht="38.25" customHeight="1" outlineLevel="1"/>
    <row r="115" ht="27.75" customHeight="1" outlineLevel="1"/>
    <row r="119" ht="27" customHeight="1"/>
    <row r="120" ht="3" customHeight="1"/>
    <row r="138" ht="3" customHeight="1"/>
    <row r="147" ht="3" customHeight="1"/>
  </sheetData>
  <mergeCells count="60">
    <mergeCell ref="G20:G21"/>
    <mergeCell ref="E17:E19"/>
    <mergeCell ref="D20:D21"/>
    <mergeCell ref="E20:E21"/>
    <mergeCell ref="D17:D19"/>
    <mergeCell ref="G26:G27"/>
    <mergeCell ref="F26:F27"/>
    <mergeCell ref="D26:D27"/>
    <mergeCell ref="A22:G22"/>
    <mergeCell ref="E23:E25"/>
    <mergeCell ref="E26:E27"/>
    <mergeCell ref="D23:D25"/>
    <mergeCell ref="G23:G25"/>
    <mergeCell ref="B26:B27"/>
    <mergeCell ref="C26:C27"/>
    <mergeCell ref="C23:C25"/>
    <mergeCell ref="B23:B25"/>
    <mergeCell ref="A28:G28"/>
    <mergeCell ref="B29:B30"/>
    <mergeCell ref="C29:C30"/>
    <mergeCell ref="G29:G30"/>
    <mergeCell ref="B31:B32"/>
    <mergeCell ref="C31:C32"/>
    <mergeCell ref="G31:G32"/>
    <mergeCell ref="F31:F32"/>
    <mergeCell ref="D29:D30"/>
    <mergeCell ref="D31:D32"/>
    <mergeCell ref="E31:E32"/>
    <mergeCell ref="E29:E30"/>
    <mergeCell ref="B17:B19"/>
    <mergeCell ref="C14:C15"/>
    <mergeCell ref="B12:B13"/>
    <mergeCell ref="C12:C13"/>
    <mergeCell ref="B14:B15"/>
    <mergeCell ref="C20:C21"/>
    <mergeCell ref="B20:B21"/>
    <mergeCell ref="E12:E13"/>
    <mergeCell ref="D9:D10"/>
    <mergeCell ref="C7:C8"/>
    <mergeCell ref="A16:G16"/>
    <mergeCell ref="D12:D13"/>
    <mergeCell ref="G12:G13"/>
    <mergeCell ref="B7:B8"/>
    <mergeCell ref="B9:B10"/>
    <mergeCell ref="C9:C10"/>
    <mergeCell ref="D14:D15"/>
    <mergeCell ref="E14:E15"/>
    <mergeCell ref="F14:F15"/>
    <mergeCell ref="G14:G15"/>
    <mergeCell ref="C17:C19"/>
    <mergeCell ref="A2:G2"/>
    <mergeCell ref="A6:G6"/>
    <mergeCell ref="G7:G8"/>
    <mergeCell ref="A11:G11"/>
    <mergeCell ref="G9:G10"/>
    <mergeCell ref="F7:F8"/>
    <mergeCell ref="F9:F10"/>
    <mergeCell ref="E7:E8"/>
    <mergeCell ref="E9:E10"/>
    <mergeCell ref="D7:D8"/>
  </mergeCells>
  <pageMargins left="0.70866137742996205" right="0" top="0.35433068871498102" bottom="0.35433068871498102" header="0.31496062874794001" footer="0.31496062874794001"/>
  <pageSetup paperSize="9" scale="90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Z177"/>
  <sheetViews>
    <sheetView topLeftCell="A146" workbookViewId="0"/>
  </sheetViews>
  <sheetFormatPr defaultColWidth="9" defaultRowHeight="12.75" outlineLevelRow="1" outlineLevelCol="1"/>
  <cols>
    <col min="1" max="1" width="58.7109375" style="51" customWidth="1"/>
    <col min="2" max="2" width="15.28515625" style="368" hidden="1" customWidth="1" outlineLevel="1"/>
    <col min="3" max="3" width="6.7109375" style="52" customWidth="1" collapsed="1"/>
    <col min="4" max="5" width="9.28515625" style="52" customWidth="1"/>
    <col min="6" max="6" width="8.7109375" style="52" customWidth="1"/>
    <col min="7" max="8" width="9" style="51" hidden="1" bestFit="1" customWidth="1"/>
    <col min="9" max="9" width="4" style="52" hidden="1" customWidth="1"/>
    <col min="10" max="10" width="38.42578125" style="51" hidden="1" customWidth="1"/>
    <col min="11" max="11" width="7" style="52" hidden="1" customWidth="1"/>
    <col min="12" max="13" width="10.5703125" style="51" hidden="1" customWidth="1"/>
    <col min="14" max="20" width="9" style="51" hidden="1" bestFit="1" customWidth="1"/>
    <col min="21" max="21" width="9" style="51" bestFit="1" customWidth="1"/>
    <col min="22" max="16384" width="9" style="51"/>
  </cols>
  <sheetData>
    <row r="1" spans="1:13" ht="14.25" customHeight="1">
      <c r="A1" s="53" t="s">
        <v>100</v>
      </c>
      <c r="B1" s="69"/>
      <c r="C1" s="55"/>
      <c r="D1" s="427" t="s">
        <v>101</v>
      </c>
      <c r="E1" s="428"/>
      <c r="F1" s="56" t="s">
        <v>102</v>
      </c>
      <c r="G1" s="57"/>
    </row>
    <row r="2" spans="1:13" ht="15.75">
      <c r="A2" s="437" t="s">
        <v>103</v>
      </c>
      <c r="B2" s="438"/>
      <c r="C2" s="438"/>
      <c r="D2" s="438"/>
      <c r="E2" s="438"/>
      <c r="F2" s="439"/>
    </row>
    <row r="3" spans="1:13" ht="13.5" customHeight="1" outlineLevel="1">
      <c r="A3" s="51" t="s">
        <v>60</v>
      </c>
      <c r="B3" s="369"/>
    </row>
    <row r="4" spans="1:13">
      <c r="A4" s="429" t="s">
        <v>61</v>
      </c>
      <c r="B4" s="518" t="s">
        <v>62</v>
      </c>
      <c r="C4" s="60" t="s">
        <v>63</v>
      </c>
      <c r="D4" s="440" t="s">
        <v>2</v>
      </c>
      <c r="E4" s="441"/>
      <c r="F4" s="442"/>
      <c r="I4" s="444" t="s">
        <v>104</v>
      </c>
      <c r="J4" s="429" t="s">
        <v>61</v>
      </c>
      <c r="K4" s="60" t="s">
        <v>63</v>
      </c>
      <c r="L4" s="440" t="s">
        <v>2</v>
      </c>
      <c r="M4" s="442"/>
    </row>
    <row r="5" spans="1:13" ht="24" customHeight="1">
      <c r="A5" s="430"/>
      <c r="B5" s="452"/>
      <c r="C5" s="63" t="s">
        <v>64</v>
      </c>
      <c r="D5" s="429" t="s">
        <v>105</v>
      </c>
      <c r="E5" s="443"/>
      <c r="F5" s="62" t="s">
        <v>106</v>
      </c>
      <c r="I5" s="445"/>
      <c r="J5" s="430"/>
      <c r="K5" s="63" t="s">
        <v>64</v>
      </c>
      <c r="L5" s="61" t="s">
        <v>107</v>
      </c>
      <c r="M5" s="62" t="s">
        <v>106</v>
      </c>
    </row>
    <row r="6" spans="1:13" ht="27.75" customHeight="1">
      <c r="A6" s="53" t="s">
        <v>108</v>
      </c>
      <c r="B6" s="95"/>
      <c r="C6" s="63"/>
      <c r="D6" s="65" t="s">
        <v>109</v>
      </c>
      <c r="E6" s="65" t="s">
        <v>110</v>
      </c>
      <c r="F6" s="65" t="s">
        <v>109</v>
      </c>
      <c r="I6" s="66"/>
      <c r="J6" s="67"/>
      <c r="K6" s="63"/>
      <c r="L6" s="61"/>
      <c r="M6" s="62"/>
    </row>
    <row r="7" spans="1:13" outlineLevel="1">
      <c r="A7" s="54" t="s">
        <v>111</v>
      </c>
      <c r="B7" s="69"/>
      <c r="C7" s="61"/>
      <c r="D7" s="68">
        <f>Исходные!C18</f>
        <v>12</v>
      </c>
      <c r="E7" s="68">
        <f>Исходные!C18</f>
        <v>12</v>
      </c>
      <c r="F7" s="68">
        <v>10</v>
      </c>
      <c r="I7" s="431">
        <v>1</v>
      </c>
      <c r="J7" s="518" t="s">
        <v>112</v>
      </c>
      <c r="K7" s="61" t="s">
        <v>7</v>
      </c>
      <c r="L7" s="70">
        <f>Исходные!C7</f>
        <v>73</v>
      </c>
      <c r="M7" s="70">
        <f>M8*Исходные!C15</f>
        <v>736.4</v>
      </c>
    </row>
    <row r="8" spans="1:13" ht="15" outlineLevel="1">
      <c r="A8" s="54" t="s">
        <v>113</v>
      </c>
      <c r="B8" s="370"/>
      <c r="C8" s="61" t="s">
        <v>29</v>
      </c>
      <c r="D8" s="72">
        <f>Исходные!C29</f>
        <v>8</v>
      </c>
      <c r="E8" s="72">
        <f>Исходные!C29</f>
        <v>8</v>
      </c>
      <c r="F8" s="72">
        <f>Исходные!C29</f>
        <v>8</v>
      </c>
      <c r="I8" s="433"/>
      <c r="J8" s="452"/>
      <c r="K8" s="61" t="s">
        <v>114</v>
      </c>
      <c r="L8" s="70">
        <f>L7/Исходные!C14</f>
        <v>30.416666666666668</v>
      </c>
      <c r="M8" s="70">
        <f>Исходные!C10</f>
        <v>280</v>
      </c>
    </row>
    <row r="9" spans="1:13" ht="13.5">
      <c r="A9" s="54" t="s">
        <v>115</v>
      </c>
      <c r="B9" s="370"/>
      <c r="C9" s="61" t="s">
        <v>85</v>
      </c>
      <c r="D9" s="68">
        <v>200</v>
      </c>
      <c r="E9" s="68">
        <v>200</v>
      </c>
      <c r="F9" s="68">
        <v>200</v>
      </c>
      <c r="G9" s="51" t="s">
        <v>66</v>
      </c>
      <c r="I9" s="61">
        <v>2</v>
      </c>
      <c r="J9" s="54" t="s">
        <v>116</v>
      </c>
      <c r="K9" s="61"/>
      <c r="L9" s="73">
        <f>D7</f>
        <v>12</v>
      </c>
      <c r="M9" s="73">
        <f>F7</f>
        <v>10</v>
      </c>
    </row>
    <row r="10" spans="1:13" ht="13.5">
      <c r="A10" s="54" t="s">
        <v>117</v>
      </c>
      <c r="B10" s="370"/>
      <c r="C10" s="61"/>
      <c r="D10" s="74">
        <v>1.02</v>
      </c>
      <c r="E10" s="74">
        <v>1.02</v>
      </c>
      <c r="F10" s="74">
        <v>1.04</v>
      </c>
      <c r="I10" s="61"/>
      <c r="J10" s="54"/>
      <c r="K10" s="61"/>
      <c r="L10" s="73"/>
      <c r="M10" s="73"/>
    </row>
    <row r="11" spans="1:13" ht="13.5" outlineLevel="1">
      <c r="A11" s="54" t="s">
        <v>118</v>
      </c>
      <c r="B11" s="370"/>
      <c r="C11" s="61" t="s">
        <v>29</v>
      </c>
      <c r="D11" s="68">
        <f>D9*D10</f>
        <v>204</v>
      </c>
      <c r="E11" s="68">
        <f>E9*E10</f>
        <v>204</v>
      </c>
      <c r="F11" s="68">
        <f>F9*F10</f>
        <v>208</v>
      </c>
      <c r="I11" s="61"/>
      <c r="J11" s="54"/>
      <c r="K11" s="61"/>
      <c r="L11" s="73"/>
      <c r="M11" s="73"/>
    </row>
    <row r="12" spans="1:13" ht="13.5">
      <c r="A12" s="54" t="s">
        <v>119</v>
      </c>
      <c r="B12" s="370" t="s">
        <v>120</v>
      </c>
      <c r="C12" s="61" t="s">
        <v>29</v>
      </c>
      <c r="D12" s="75">
        <f>SQRT(D13/D15)</f>
        <v>5.8915486079637835</v>
      </c>
      <c r="E12" s="75">
        <f>SQRT(E13/E15)</f>
        <v>7.0002028542035832</v>
      </c>
      <c r="F12" s="75">
        <f>SQRT(F13/F15)</f>
        <v>6.9363660034151406</v>
      </c>
      <c r="I12" s="61">
        <v>3</v>
      </c>
      <c r="J12" s="54" t="s">
        <v>121</v>
      </c>
      <c r="K12" s="61"/>
      <c r="L12" s="68" t="str">
        <f>Исходные!C22</f>
        <v>IX</v>
      </c>
      <c r="M12" s="68" t="str">
        <f>Исходные!C23</f>
        <v>IX</v>
      </c>
    </row>
    <row r="13" spans="1:13" ht="15">
      <c r="A13" s="54" t="s">
        <v>122</v>
      </c>
      <c r="B13" s="370" t="s">
        <v>123</v>
      </c>
      <c r="C13" s="61" t="s">
        <v>124</v>
      </c>
      <c r="D13" s="75">
        <f>0.785*(D11/1000)^2*D14</f>
        <v>27.768276</v>
      </c>
      <c r="E13" s="75">
        <f>0.785*(E11/1000)^2*E14</f>
        <v>39.202272000000001</v>
      </c>
      <c r="F13" s="75">
        <f>0.785*(F11/1000)^2*F14</f>
        <v>28.867903999999999</v>
      </c>
      <c r="I13" s="61">
        <v>4</v>
      </c>
      <c r="J13" s="54" t="s">
        <v>27</v>
      </c>
      <c r="K13" s="61" t="s">
        <v>29</v>
      </c>
      <c r="L13" s="54">
        <f>D8</f>
        <v>8</v>
      </c>
      <c r="M13" s="54">
        <f>F8</f>
        <v>8</v>
      </c>
    </row>
    <row r="14" spans="1:13" ht="15">
      <c r="A14" s="54" t="s">
        <v>125</v>
      </c>
      <c r="B14" s="370" t="s">
        <v>126</v>
      </c>
      <c r="C14" s="61" t="s">
        <v>127</v>
      </c>
      <c r="D14" s="72">
        <v>850</v>
      </c>
      <c r="E14" s="72">
        <v>1200</v>
      </c>
      <c r="F14" s="72">
        <v>850</v>
      </c>
      <c r="I14" s="61">
        <v>5</v>
      </c>
      <c r="J14" s="54" t="s">
        <v>128</v>
      </c>
      <c r="K14" s="61" t="s">
        <v>85</v>
      </c>
      <c r="L14" s="73">
        <f>D9</f>
        <v>200</v>
      </c>
      <c r="M14" s="73">
        <f>F9</f>
        <v>200</v>
      </c>
    </row>
    <row r="15" spans="1:13" ht="14.25" customHeight="1">
      <c r="A15" s="54" t="s">
        <v>129</v>
      </c>
      <c r="B15" s="370" t="s">
        <v>130</v>
      </c>
      <c r="C15" s="61" t="s">
        <v>127</v>
      </c>
      <c r="D15" s="77">
        <v>0.8</v>
      </c>
      <c r="E15" s="77">
        <v>0.8</v>
      </c>
      <c r="F15" s="77">
        <v>0.6</v>
      </c>
      <c r="I15" s="61">
        <v>6</v>
      </c>
      <c r="J15" s="54" t="s">
        <v>131</v>
      </c>
      <c r="K15" s="61"/>
      <c r="L15" s="78" t="s">
        <v>101</v>
      </c>
      <c r="M15" s="78" t="s">
        <v>102</v>
      </c>
    </row>
    <row r="16" spans="1:13" ht="15.75">
      <c r="A16" s="54" t="s">
        <v>134</v>
      </c>
      <c r="B16" s="370" t="s">
        <v>135</v>
      </c>
      <c r="C16" s="61" t="s">
        <v>29</v>
      </c>
      <c r="D16" s="79">
        <f>20*D11/1000+0.2*D17-1.5</f>
        <v>3.8654854703114427</v>
      </c>
      <c r="E16" s="79">
        <f>20*E11/1000+0.2*E17-1.5</f>
        <v>3.8082078270925086</v>
      </c>
      <c r="F16" s="79">
        <f>20*F11/1000+0.2*F17-1.5</f>
        <v>4.0826235280311387</v>
      </c>
      <c r="I16" s="61">
        <v>7</v>
      </c>
      <c r="J16" s="54" t="s">
        <v>136</v>
      </c>
      <c r="K16" s="61"/>
      <c r="L16" s="440" t="s">
        <v>137</v>
      </c>
      <c r="M16" s="442"/>
    </row>
    <row r="17" spans="1:15" ht="16.5">
      <c r="A17" s="54" t="s">
        <v>138</v>
      </c>
      <c r="B17" s="370" t="s">
        <v>139</v>
      </c>
      <c r="C17" s="80" t="s">
        <v>29</v>
      </c>
      <c r="D17" s="79">
        <f>D8*(D18/(D8*D27))^0.25</f>
        <v>6.4274273515572142</v>
      </c>
      <c r="E17" s="79">
        <f>E8*(E18/(E8*E27))^0.25</f>
        <v>6.1410391354625427</v>
      </c>
      <c r="F17" s="79">
        <f>F8*(F18/(F8*F27))^0.25</f>
        <v>7.113117640155691</v>
      </c>
      <c r="I17" s="61">
        <v>8</v>
      </c>
      <c r="J17" s="54" t="s">
        <v>140</v>
      </c>
      <c r="K17" s="61" t="s">
        <v>141</v>
      </c>
      <c r="L17" s="72" t="s">
        <v>142</v>
      </c>
      <c r="M17" s="72" t="s">
        <v>143</v>
      </c>
    </row>
    <row r="18" spans="1:15" ht="15.75">
      <c r="A18" s="54" t="s">
        <v>144</v>
      </c>
      <c r="B18" s="370" t="s">
        <v>145</v>
      </c>
      <c r="C18" s="61" t="s">
        <v>146</v>
      </c>
      <c r="D18" s="54">
        <v>5</v>
      </c>
      <c r="E18" s="54">
        <v>5</v>
      </c>
      <c r="F18" s="54">
        <v>5</v>
      </c>
      <c r="I18" s="61">
        <v>9</v>
      </c>
      <c r="J18" s="54" t="s">
        <v>147</v>
      </c>
      <c r="K18" s="61" t="s">
        <v>29</v>
      </c>
      <c r="L18" s="79">
        <f>D21</f>
        <v>10</v>
      </c>
      <c r="M18" s="79">
        <f>F21</f>
        <v>10</v>
      </c>
    </row>
    <row r="19" spans="1:15" ht="15.75">
      <c r="A19" s="54" t="s">
        <v>148</v>
      </c>
      <c r="B19" s="370"/>
      <c r="C19" s="61" t="s">
        <v>29</v>
      </c>
      <c r="D19" s="75">
        <f>D8-D16</f>
        <v>4.1345145296885573</v>
      </c>
      <c r="E19" s="75">
        <f>E8-E16</f>
        <v>4.1917921729074914</v>
      </c>
      <c r="F19" s="75">
        <f>F8-F16</f>
        <v>3.9173764719688613</v>
      </c>
      <c r="I19" s="61">
        <v>10</v>
      </c>
      <c r="J19" s="54" t="s">
        <v>149</v>
      </c>
      <c r="K19" s="61" t="s">
        <v>146</v>
      </c>
      <c r="L19" s="81">
        <f>D47</f>
        <v>1</v>
      </c>
      <c r="M19" s="81">
        <f>F47</f>
        <v>1</v>
      </c>
    </row>
    <row r="20" spans="1:15" ht="13.5">
      <c r="A20" s="55" t="s">
        <v>712</v>
      </c>
      <c r="B20" s="370"/>
      <c r="C20" s="61" t="s">
        <v>29</v>
      </c>
      <c r="D20" s="75">
        <v>2</v>
      </c>
      <c r="E20" s="75">
        <v>2</v>
      </c>
      <c r="F20" s="75">
        <v>2</v>
      </c>
      <c r="I20" s="429">
        <v>11</v>
      </c>
      <c r="J20" s="448" t="s">
        <v>151</v>
      </c>
      <c r="K20" s="61" t="s">
        <v>152</v>
      </c>
      <c r="L20" s="73">
        <f>L21*Исходные!C14</f>
        <v>1871.7948717948716</v>
      </c>
      <c r="M20" s="73">
        <f>M21*Исходные!C15</f>
        <v>141615.3846153846</v>
      </c>
    </row>
    <row r="21" spans="1:15" ht="16.5">
      <c r="A21" s="54" t="s">
        <v>153</v>
      </c>
      <c r="B21" s="370" t="s">
        <v>123</v>
      </c>
      <c r="C21" s="61" t="s">
        <v>29</v>
      </c>
      <c r="D21" s="75">
        <f>D8+D20</f>
        <v>10</v>
      </c>
      <c r="E21" s="75">
        <f>E8+E20</f>
        <v>10</v>
      </c>
      <c r="F21" s="75">
        <f>F8+F20</f>
        <v>10</v>
      </c>
      <c r="I21" s="430"/>
      <c r="J21" s="449"/>
      <c r="K21" s="61" t="s">
        <v>154</v>
      </c>
      <c r="L21" s="73">
        <f>D49</f>
        <v>779.91452991452991</v>
      </c>
      <c r="M21" s="73">
        <f>F49</f>
        <v>53846.153846153844</v>
      </c>
    </row>
    <row r="22" spans="1:15" ht="15.75">
      <c r="A22" s="54" t="s">
        <v>155</v>
      </c>
      <c r="B22" s="370"/>
      <c r="C22" s="61" t="s">
        <v>29</v>
      </c>
      <c r="D22" s="75">
        <f>D21-D16</f>
        <v>6.1345145296885573</v>
      </c>
      <c r="E22" s="75">
        <f>E21-E16</f>
        <v>6.1917921729074914</v>
      </c>
      <c r="F22" s="75">
        <f>F21-F16</f>
        <v>5.9173764719688613</v>
      </c>
      <c r="I22" s="61">
        <v>12</v>
      </c>
      <c r="J22" s="54" t="s">
        <v>156</v>
      </c>
      <c r="K22" s="61" t="s">
        <v>146</v>
      </c>
      <c r="L22" s="81" t="e">
        <f ca="1">D51</f>
        <v>#NAME?</v>
      </c>
      <c r="M22" s="81" t="e">
        <f ca="1">F51</f>
        <v>#NAME?</v>
      </c>
    </row>
    <row r="23" spans="1:15" ht="15.75">
      <c r="A23" s="54" t="s">
        <v>157</v>
      </c>
      <c r="B23" s="370"/>
      <c r="C23" s="61" t="s">
        <v>75</v>
      </c>
      <c r="D23" s="75">
        <f>D13*D22</f>
        <v>170.34489258640204</v>
      </c>
      <c r="E23" s="75">
        <f>E13*E22</f>
        <v>242.73232092979052</v>
      </c>
      <c r="F23" s="75">
        <f>F13*F22</f>
        <v>170.82225592465576</v>
      </c>
      <c r="I23" s="61">
        <v>13</v>
      </c>
      <c r="J23" s="54" t="s">
        <v>158</v>
      </c>
      <c r="K23" s="61" t="s">
        <v>29</v>
      </c>
      <c r="L23" s="73" t="e">
        <f ca="1">D67</f>
        <v>#NAME?</v>
      </c>
      <c r="M23" s="73" t="e">
        <f ca="1">F67</f>
        <v>#NAME?</v>
      </c>
    </row>
    <row r="24" spans="1:15" ht="15.75">
      <c r="A24" s="54" t="s">
        <v>159</v>
      </c>
      <c r="B24" s="370"/>
      <c r="C24" s="61" t="s">
        <v>75</v>
      </c>
      <c r="D24" s="75"/>
      <c r="E24" s="75"/>
      <c r="F24" s="75"/>
      <c r="G24" s="82"/>
      <c r="I24" s="59">
        <v>14</v>
      </c>
      <c r="J24" s="54" t="s">
        <v>160</v>
      </c>
      <c r="K24" s="61" t="s">
        <v>29</v>
      </c>
      <c r="L24" s="73" t="e">
        <f ca="1">D69</f>
        <v>#NAME?</v>
      </c>
      <c r="M24" s="73" t="e">
        <f ca="1">F69</f>
        <v>#NAME?</v>
      </c>
    </row>
    <row r="25" spans="1:15" ht="13.5">
      <c r="A25" s="71" t="s">
        <v>161</v>
      </c>
      <c r="B25" s="370"/>
      <c r="C25" s="76" t="s">
        <v>75</v>
      </c>
      <c r="D25" s="83">
        <f>D23-D26</f>
        <v>169.34489258640204</v>
      </c>
      <c r="E25" s="83">
        <f>E23-E26</f>
        <v>241.73232092979052</v>
      </c>
      <c r="F25" s="83">
        <f>F23-F26</f>
        <v>169.82225592465576</v>
      </c>
      <c r="H25" s="82"/>
      <c r="I25" s="64">
        <v>15</v>
      </c>
      <c r="J25" s="54" t="s">
        <v>162</v>
      </c>
      <c r="K25" s="61" t="s">
        <v>24</v>
      </c>
      <c r="L25" s="54">
        <f>D68</f>
        <v>2</v>
      </c>
      <c r="M25" s="54">
        <f>F68</f>
        <v>1</v>
      </c>
    </row>
    <row r="26" spans="1:15" ht="13.5">
      <c r="A26" s="71" t="s">
        <v>163</v>
      </c>
      <c r="B26" s="370"/>
      <c r="C26" s="76" t="s">
        <v>75</v>
      </c>
      <c r="D26" s="83">
        <v>1</v>
      </c>
      <c r="E26" s="83">
        <v>1</v>
      </c>
      <c r="F26" s="83">
        <v>1</v>
      </c>
      <c r="H26" s="84"/>
      <c r="I26" s="61">
        <v>16</v>
      </c>
      <c r="J26" s="54" t="s">
        <v>164</v>
      </c>
      <c r="K26" s="61" t="s">
        <v>165</v>
      </c>
      <c r="L26" s="73">
        <f>D70</f>
        <v>220</v>
      </c>
      <c r="M26" s="73">
        <f>F70</f>
        <v>220</v>
      </c>
    </row>
    <row r="27" spans="1:15" ht="15" customHeight="1">
      <c r="A27" s="55" t="s">
        <v>713</v>
      </c>
      <c r="B27" s="370"/>
      <c r="C27" s="61" t="s">
        <v>127</v>
      </c>
      <c r="D27" s="86">
        <v>1.5</v>
      </c>
      <c r="E27" s="86">
        <v>1.8</v>
      </c>
      <c r="F27" s="86">
        <v>1</v>
      </c>
      <c r="I27" s="61">
        <v>17</v>
      </c>
      <c r="J27" s="87" t="s">
        <v>167</v>
      </c>
      <c r="K27" s="61" t="s">
        <v>165</v>
      </c>
      <c r="L27" s="73">
        <f>D73</f>
        <v>144540</v>
      </c>
      <c r="M27" s="73">
        <f>F73</f>
        <v>72270</v>
      </c>
    </row>
    <row r="28" spans="1:15" ht="15" hidden="1" customHeight="1">
      <c r="A28" s="371" t="s">
        <v>714</v>
      </c>
      <c r="B28" s="372" t="s">
        <v>169</v>
      </c>
      <c r="C28" s="373" t="s">
        <v>715</v>
      </c>
      <c r="D28" s="371">
        <v>0.71199999999999997</v>
      </c>
      <c r="E28" s="371">
        <v>0.71199999999999997</v>
      </c>
      <c r="F28" s="374">
        <v>0.50600000000000001</v>
      </c>
      <c r="I28" s="446">
        <v>18</v>
      </c>
      <c r="J28" s="87" t="s">
        <v>170</v>
      </c>
      <c r="K28" s="429" t="s">
        <v>171</v>
      </c>
      <c r="L28" s="88" t="e">
        <f ca="1">D79</f>
        <v>#NAME?</v>
      </c>
      <c r="M28" s="88" t="e">
        <f ca="1">F79</f>
        <v>#NAME?</v>
      </c>
      <c r="O28" s="89"/>
    </row>
    <row r="29" spans="1:15" ht="15.75" hidden="1" outlineLevel="1">
      <c r="A29" s="371" t="s">
        <v>716</v>
      </c>
      <c r="B29" s="372"/>
      <c r="C29" s="373"/>
      <c r="D29" s="375"/>
      <c r="E29" s="375"/>
      <c r="F29" s="374"/>
      <c r="I29" s="447"/>
      <c r="J29" s="91" t="s">
        <v>173</v>
      </c>
      <c r="K29" s="430"/>
      <c r="L29" s="440">
        <v>4</v>
      </c>
      <c r="M29" s="442"/>
    </row>
    <row r="30" spans="1:15" ht="15.75" hidden="1" outlineLevel="1">
      <c r="A30" s="371" t="s">
        <v>717</v>
      </c>
      <c r="B30" s="372" t="s">
        <v>169</v>
      </c>
      <c r="C30" s="373"/>
      <c r="D30" s="375"/>
      <c r="E30" s="375"/>
      <c r="F30" s="374"/>
      <c r="I30" s="61"/>
      <c r="J30" s="61" t="s">
        <v>175</v>
      </c>
      <c r="K30" s="54"/>
      <c r="L30" s="54"/>
      <c r="M30" s="54"/>
      <c r="N30" s="82"/>
    </row>
    <row r="31" spans="1:15" ht="14.25" hidden="1" customHeight="1">
      <c r="A31" s="371" t="s">
        <v>718</v>
      </c>
      <c r="B31" s="372" t="s">
        <v>177</v>
      </c>
      <c r="C31" s="373" t="s">
        <v>82</v>
      </c>
      <c r="D31" s="374">
        <v>0.84</v>
      </c>
      <c r="E31" s="374">
        <v>0.84</v>
      </c>
      <c r="F31" s="374">
        <v>0.82</v>
      </c>
      <c r="I31" s="429">
        <v>19</v>
      </c>
      <c r="J31" s="448" t="s">
        <v>178</v>
      </c>
      <c r="K31" s="429"/>
      <c r="L31" s="440" t="s">
        <v>179</v>
      </c>
      <c r="M31" s="442"/>
      <c r="N31" s="82"/>
    </row>
    <row r="32" spans="1:15" ht="15.75" hidden="1">
      <c r="A32" s="371" t="s">
        <v>719</v>
      </c>
      <c r="B32" s="372" t="s">
        <v>181</v>
      </c>
      <c r="C32" s="373" t="s">
        <v>82</v>
      </c>
      <c r="D32" s="374">
        <v>1</v>
      </c>
      <c r="E32" s="374">
        <v>1</v>
      </c>
      <c r="F32" s="376">
        <v>1</v>
      </c>
      <c r="I32" s="430"/>
      <c r="J32" s="449"/>
      <c r="K32" s="430"/>
      <c r="L32" s="440"/>
      <c r="M32" s="442"/>
      <c r="N32" s="82"/>
    </row>
    <row r="33" spans="1:24" ht="14.25" hidden="1" customHeight="1">
      <c r="A33" s="371" t="s">
        <v>720</v>
      </c>
      <c r="B33" s="372" t="s">
        <v>183</v>
      </c>
      <c r="C33" s="373" t="s">
        <v>82</v>
      </c>
      <c r="D33" s="377">
        <v>1</v>
      </c>
      <c r="E33" s="377">
        <v>1</v>
      </c>
      <c r="F33" s="377">
        <v>1</v>
      </c>
      <c r="I33" s="429">
        <v>20</v>
      </c>
      <c r="J33" s="448" t="s">
        <v>184</v>
      </c>
      <c r="K33" s="440"/>
      <c r="L33" s="444" t="s">
        <v>185</v>
      </c>
      <c r="M33" s="453"/>
      <c r="N33" s="82"/>
    </row>
    <row r="34" spans="1:24" ht="15.75" hidden="1">
      <c r="A34" s="371" t="s">
        <v>721</v>
      </c>
      <c r="B34" s="372" t="s">
        <v>187</v>
      </c>
      <c r="C34" s="373" t="s">
        <v>82</v>
      </c>
      <c r="D34" s="377">
        <v>1.2</v>
      </c>
      <c r="E34" s="377">
        <v>1.2</v>
      </c>
      <c r="F34" s="377">
        <v>1.2</v>
      </c>
      <c r="I34" s="430"/>
      <c r="J34" s="449"/>
      <c r="K34" s="456"/>
      <c r="L34" s="454"/>
      <c r="M34" s="455"/>
    </row>
    <row r="35" spans="1:24" ht="15.75" hidden="1">
      <c r="A35" s="371" t="s">
        <v>722</v>
      </c>
      <c r="B35" s="372" t="s">
        <v>189</v>
      </c>
      <c r="C35" s="373" t="s">
        <v>82</v>
      </c>
      <c r="D35" s="376">
        <v>1.1299999999999999</v>
      </c>
      <c r="E35" s="376">
        <v>1.1299999999999999</v>
      </c>
      <c r="F35" s="376">
        <v>0.78</v>
      </c>
      <c r="I35" s="92">
        <v>21</v>
      </c>
      <c r="J35" s="93"/>
      <c r="K35" s="94"/>
      <c r="L35" s="444"/>
      <c r="M35" s="460"/>
    </row>
    <row r="36" spans="1:24" ht="13.5" hidden="1">
      <c r="A36" s="371"/>
      <c r="B36" s="372"/>
      <c r="C36" s="373"/>
      <c r="D36" s="376"/>
      <c r="E36" s="376"/>
      <c r="F36" s="376"/>
      <c r="I36" s="450">
        <v>22</v>
      </c>
      <c r="J36" s="451" t="s">
        <v>190</v>
      </c>
      <c r="K36" s="94"/>
      <c r="L36" s="429" t="s">
        <v>191</v>
      </c>
      <c r="M36" s="443"/>
    </row>
    <row r="37" spans="1:24" ht="15.75" hidden="1">
      <c r="A37" s="371" t="s">
        <v>723</v>
      </c>
      <c r="B37" s="372" t="s">
        <v>193</v>
      </c>
      <c r="C37" s="373" t="s">
        <v>82</v>
      </c>
      <c r="D37" s="374">
        <v>1.1100000000000001</v>
      </c>
      <c r="E37" s="374">
        <v>1.31</v>
      </c>
      <c r="F37" s="374">
        <v>1.1100000000000001</v>
      </c>
      <c r="I37" s="430"/>
      <c r="J37" s="452"/>
      <c r="K37" s="60"/>
      <c r="L37" s="461" t="s">
        <v>194</v>
      </c>
      <c r="M37" s="462"/>
    </row>
    <row r="38" spans="1:24" ht="15.75" hidden="1">
      <c r="A38" s="371" t="s">
        <v>724</v>
      </c>
      <c r="B38" s="372" t="s">
        <v>196</v>
      </c>
      <c r="C38" s="373" t="s">
        <v>82</v>
      </c>
      <c r="D38" s="374">
        <v>0.1</v>
      </c>
      <c r="E38" s="374">
        <v>0.1</v>
      </c>
      <c r="F38" s="374">
        <v>0.125</v>
      </c>
      <c r="I38" s="429">
        <v>23</v>
      </c>
      <c r="J38" s="448" t="s">
        <v>197</v>
      </c>
      <c r="K38" s="440"/>
      <c r="L38" s="431" t="s">
        <v>198</v>
      </c>
      <c r="M38" s="457"/>
    </row>
    <row r="39" spans="1:24" ht="16.5">
      <c r="A39" s="54" t="s">
        <v>199</v>
      </c>
      <c r="B39" s="69"/>
      <c r="C39" s="61" t="s">
        <v>200</v>
      </c>
      <c r="D39" s="96">
        <f>D23/D27</f>
        <v>113.56326172426803</v>
      </c>
      <c r="E39" s="96">
        <f>E23/E27</f>
        <v>134.85128940543916</v>
      </c>
      <c r="F39" s="96">
        <f>F23/F27</f>
        <v>170.82225592465576</v>
      </c>
      <c r="G39" s="82"/>
      <c r="H39" s="82"/>
      <c r="I39" s="430"/>
      <c r="J39" s="449"/>
      <c r="K39" s="456"/>
      <c r="L39" s="458"/>
      <c r="M39" s="459"/>
    </row>
    <row r="40" spans="1:24">
      <c r="A40" s="54" t="s">
        <v>201</v>
      </c>
      <c r="B40" s="69"/>
      <c r="C40" s="61" t="s">
        <v>29</v>
      </c>
      <c r="D40" s="77">
        <f>D12*D41</f>
        <v>4.7132388863710268</v>
      </c>
      <c r="E40" s="77">
        <f>E12*E41</f>
        <v>5.6001622833628666</v>
      </c>
      <c r="F40" s="77">
        <f>F12*F41</f>
        <v>5.5490928027321127</v>
      </c>
      <c r="I40" s="59">
        <v>24</v>
      </c>
      <c r="J40" s="54" t="s">
        <v>202</v>
      </c>
      <c r="K40" s="61" t="s">
        <v>75</v>
      </c>
      <c r="L40" s="79">
        <f>D23</f>
        <v>170.34489258640204</v>
      </c>
      <c r="M40" s="79">
        <f>F23</f>
        <v>170.82225592465576</v>
      </c>
    </row>
    <row r="41" spans="1:24">
      <c r="A41" s="54" t="s">
        <v>203</v>
      </c>
      <c r="B41" s="69"/>
      <c r="C41" s="61"/>
      <c r="D41" s="88">
        <v>0.8</v>
      </c>
      <c r="E41" s="88">
        <v>0.8</v>
      </c>
      <c r="F41" s="88">
        <v>0.8</v>
      </c>
      <c r="I41" s="59">
        <v>25</v>
      </c>
      <c r="J41" s="54" t="s">
        <v>204</v>
      </c>
      <c r="K41" s="61" t="s">
        <v>75</v>
      </c>
      <c r="L41" s="81" t="e">
        <f ca="1">D52</f>
        <v>#NAME?</v>
      </c>
      <c r="M41" s="81" t="e">
        <f ca="1">F52</f>
        <v>#NAME?</v>
      </c>
    </row>
    <row r="42" spans="1:24">
      <c r="A42" s="87" t="s">
        <v>205</v>
      </c>
      <c r="B42" s="69"/>
      <c r="C42" s="61" t="s">
        <v>29</v>
      </c>
      <c r="D42" s="77">
        <f>D41*D12</f>
        <v>4.7132388863710268</v>
      </c>
      <c r="E42" s="77">
        <f>E41*E12</f>
        <v>5.6001622833628666</v>
      </c>
      <c r="F42" s="77">
        <f>F41*F12</f>
        <v>5.5490928027321127</v>
      </c>
      <c r="I42" s="59"/>
      <c r="J42" s="54" t="s">
        <v>206</v>
      </c>
      <c r="K42" s="61"/>
      <c r="L42" s="81" t="e">
        <f ca="1">D55</f>
        <v>#NAME?</v>
      </c>
      <c r="M42" s="81" t="e">
        <f ca="1">F55</f>
        <v>#NAME?</v>
      </c>
    </row>
    <row r="43" spans="1:24" ht="12.75" customHeight="1">
      <c r="A43" s="155" t="s">
        <v>725</v>
      </c>
      <c r="B43" s="378"/>
      <c r="C43" s="61" t="s">
        <v>29</v>
      </c>
      <c r="D43" s="75">
        <v>5</v>
      </c>
      <c r="E43" s="75">
        <v>5</v>
      </c>
      <c r="F43" s="75">
        <v>5</v>
      </c>
      <c r="G43" s="82"/>
      <c r="H43" s="89"/>
      <c r="I43" s="59">
        <v>26</v>
      </c>
      <c r="J43" s="54" t="s">
        <v>208</v>
      </c>
      <c r="K43" s="61" t="s">
        <v>29</v>
      </c>
      <c r="L43" s="81" t="e">
        <f ca="1">D56</f>
        <v>#NAME?</v>
      </c>
      <c r="M43" s="81" t="e">
        <f ca="1">F56</f>
        <v>#NAME?</v>
      </c>
    </row>
    <row r="44" spans="1:24">
      <c r="A44" s="144" t="s">
        <v>726</v>
      </c>
      <c r="B44" s="378"/>
      <c r="C44" s="61" t="s">
        <v>29</v>
      </c>
      <c r="D44" s="75">
        <v>4.5</v>
      </c>
      <c r="E44" s="75">
        <v>4.5</v>
      </c>
      <c r="F44" s="75">
        <v>4.5</v>
      </c>
      <c r="I44" s="61">
        <v>27</v>
      </c>
      <c r="J44" s="54" t="s">
        <v>210</v>
      </c>
      <c r="K44" s="61" t="s">
        <v>146</v>
      </c>
      <c r="L44" s="81">
        <f>D57</f>
        <v>1</v>
      </c>
      <c r="M44" s="81">
        <f>F57</f>
        <v>1</v>
      </c>
    </row>
    <row r="45" spans="1:24" hidden="1">
      <c r="A45" s="144" t="s">
        <v>727</v>
      </c>
      <c r="B45" s="378"/>
      <c r="C45" s="61" t="s">
        <v>29</v>
      </c>
      <c r="D45" s="75">
        <v>4.5</v>
      </c>
      <c r="E45" s="75">
        <v>4.5</v>
      </c>
      <c r="F45" s="75">
        <v>4.5</v>
      </c>
      <c r="I45" s="61"/>
      <c r="J45" s="54"/>
      <c r="K45" s="61"/>
      <c r="L45" s="81"/>
      <c r="M45" s="81"/>
    </row>
    <row r="46" spans="1:24" ht="15" hidden="1">
      <c r="A46" s="144" t="s">
        <v>728</v>
      </c>
      <c r="B46" s="69"/>
      <c r="C46" s="61" t="s">
        <v>29</v>
      </c>
      <c r="D46" s="75">
        <v>4.5</v>
      </c>
      <c r="E46" s="75">
        <v>4.5</v>
      </c>
      <c r="F46" s="75">
        <v>4.5</v>
      </c>
      <c r="I46" s="434">
        <v>28</v>
      </c>
      <c r="J46" s="54" t="s">
        <v>211</v>
      </c>
      <c r="K46" s="61" t="s">
        <v>127</v>
      </c>
      <c r="L46" s="97" t="e">
        <f ca="1">L41/L21</f>
        <v>#NAME?</v>
      </c>
      <c r="M46" s="97" t="e">
        <f ca="1">M41/M21</f>
        <v>#NAME?</v>
      </c>
    </row>
    <row r="47" spans="1:24" ht="16.5">
      <c r="A47" s="54" t="s">
        <v>212</v>
      </c>
      <c r="B47" s="69"/>
      <c r="C47" s="61" t="s">
        <v>146</v>
      </c>
      <c r="D47" s="96">
        <f>Погрузка!C47</f>
        <v>1</v>
      </c>
      <c r="E47" s="96">
        <f>Погрузка!D47</f>
        <v>1</v>
      </c>
      <c r="F47" s="96">
        <f>Погрузка!D47</f>
        <v>1</v>
      </c>
      <c r="I47" s="435"/>
      <c r="J47" s="54" t="s">
        <v>213</v>
      </c>
      <c r="K47" s="61" t="s">
        <v>127</v>
      </c>
      <c r="L47" s="97" t="e">
        <f ca="1">D62</f>
        <v>#NAME?</v>
      </c>
      <c r="M47" s="97" t="e">
        <f ca="1">F62</f>
        <v>#NAME?</v>
      </c>
      <c r="N47" s="82"/>
    </row>
    <row r="48" spans="1:24" ht="16.5">
      <c r="A48" s="54" t="s">
        <v>214</v>
      </c>
      <c r="B48" s="69"/>
      <c r="C48" s="61" t="s">
        <v>200</v>
      </c>
      <c r="D48" s="68">
        <f>L8*1000/D47</f>
        <v>30416.666666666668</v>
      </c>
      <c r="E48" s="68">
        <f>L8*1000/D47</f>
        <v>30416.666666666668</v>
      </c>
      <c r="F48" s="68">
        <f>M8*1000/F47</f>
        <v>280000</v>
      </c>
      <c r="I48" s="436"/>
      <c r="J48" s="87" t="s">
        <v>163</v>
      </c>
      <c r="K48" s="60" t="s">
        <v>127</v>
      </c>
      <c r="L48" s="97" t="e">
        <f ca="1">D63</f>
        <v>#NAME?</v>
      </c>
      <c r="M48" s="97" t="e">
        <f ca="1">F63</f>
        <v>#NAME?</v>
      </c>
      <c r="N48" s="82"/>
      <c r="X48" s="51">
        <f>1300000</f>
        <v>1300000</v>
      </c>
    </row>
    <row r="49" spans="1:26" ht="16.5">
      <c r="A49" s="54" t="s">
        <v>215</v>
      </c>
      <c r="B49" s="69"/>
      <c r="C49" s="61" t="s">
        <v>200</v>
      </c>
      <c r="D49" s="96">
        <f>L8*1000/(D50*D76)/D47</f>
        <v>779.91452991452991</v>
      </c>
      <c r="E49" s="96">
        <f>L8*1000/(E50*D76)/E47</f>
        <v>649.92877492877494</v>
      </c>
      <c r="F49" s="96">
        <f>M8*1000/(F50*F76)/F47</f>
        <v>53846.153846153844</v>
      </c>
      <c r="I49" s="59">
        <v>29</v>
      </c>
      <c r="J49" s="54" t="s">
        <v>216</v>
      </c>
      <c r="K49" s="61" t="s">
        <v>217</v>
      </c>
      <c r="L49" s="97" t="e">
        <f ca="1">D64</f>
        <v>#NAME?</v>
      </c>
      <c r="M49" s="97" t="e">
        <f ca="1">F64</f>
        <v>#NAME?</v>
      </c>
      <c r="N49" s="52"/>
    </row>
    <row r="50" spans="1:26" ht="16.5" hidden="1">
      <c r="A50" s="54" t="s">
        <v>218</v>
      </c>
      <c r="B50" s="69"/>
      <c r="C50" s="61" t="s">
        <v>146</v>
      </c>
      <c r="D50" s="72">
        <v>0.75</v>
      </c>
      <c r="E50" s="72">
        <v>0.9</v>
      </c>
      <c r="F50" s="72">
        <v>0.1</v>
      </c>
      <c r="G50" s="98"/>
      <c r="I50" s="59"/>
      <c r="J50" s="54" t="s">
        <v>219</v>
      </c>
      <c r="K50" s="61" t="s">
        <v>220</v>
      </c>
      <c r="L50" s="97" t="e">
        <f ca="1">D65</f>
        <v>#NAME?</v>
      </c>
      <c r="M50" s="97" t="e">
        <f ca="1">F65</f>
        <v>#NAME?</v>
      </c>
      <c r="N50" s="52"/>
      <c r="X50" s="59">
        <f>52*0.75</f>
        <v>39</v>
      </c>
      <c r="Y50" s="59">
        <f>52*0.9</f>
        <v>46.800000000000004</v>
      </c>
      <c r="Z50" s="54">
        <f>52*F50</f>
        <v>5.2</v>
      </c>
    </row>
    <row r="51" spans="1:26" ht="15.75">
      <c r="A51" s="54" t="s">
        <v>221</v>
      </c>
      <c r="B51" s="69"/>
      <c r="C51" s="61" t="s">
        <v>146</v>
      </c>
      <c r="D51" s="96" t="e">
        <f ca="1">_xll.ОКРУГЛТ(D49/D39, 2)</f>
        <v>#NAME?</v>
      </c>
      <c r="E51" s="96" t="e">
        <f ca="1">_xll.ОКРУГЛТ(E49/E39, 2)</f>
        <v>#NAME?</v>
      </c>
      <c r="F51" s="96" t="e">
        <f ca="1">_xll.ОКРУГЛТ(F49/F39, 2)</f>
        <v>#NAME?</v>
      </c>
      <c r="N51" s="52"/>
      <c r="X51" s="51">
        <f>X48/D49</f>
        <v>1666.8493150684931</v>
      </c>
      <c r="Y51" s="51">
        <f>X48/E49</f>
        <v>2000.2191780821918</v>
      </c>
      <c r="Z51" s="51">
        <f>F48/F49</f>
        <v>5.2</v>
      </c>
    </row>
    <row r="52" spans="1:26" ht="15.75">
      <c r="A52" s="55" t="s">
        <v>729</v>
      </c>
      <c r="B52" s="69"/>
      <c r="C52" s="61" t="s">
        <v>75</v>
      </c>
      <c r="D52" s="379" t="e">
        <f ca="1">D23*D51</f>
        <v>#NAME?</v>
      </c>
      <c r="E52" s="379" t="e">
        <f ca="1">E23*E51</f>
        <v>#NAME?</v>
      </c>
      <c r="F52" s="379" t="e">
        <f ca="1">F23*F51</f>
        <v>#NAME?</v>
      </c>
      <c r="G52" s="51" t="e">
        <f ca="1">D52*2</f>
        <v>#NAME?</v>
      </c>
      <c r="J52" s="51" t="s">
        <v>223</v>
      </c>
      <c r="M52" s="82"/>
      <c r="N52" s="52"/>
      <c r="U52" s="51">
        <f>52*0.75</f>
        <v>39</v>
      </c>
      <c r="V52" s="51">
        <f>52*E50</f>
        <v>46.800000000000004</v>
      </c>
      <c r="W52" s="51">
        <f>52*F50</f>
        <v>5.2</v>
      </c>
      <c r="X52" s="51">
        <f>260/X51</f>
        <v>0.15598290598290598</v>
      </c>
      <c r="Y52" s="51">
        <f>260/Y51</f>
        <v>0.12998575498575499</v>
      </c>
      <c r="Z52" s="51">
        <f>260/Z51</f>
        <v>50</v>
      </c>
    </row>
    <row r="53" spans="1:26" ht="13.5">
      <c r="A53" s="71" t="str">
        <f>A25</f>
        <v xml:space="preserve">                         в т.ч.      - ВВ</v>
      </c>
      <c r="B53" s="370"/>
      <c r="C53" s="76" t="s">
        <v>75</v>
      </c>
      <c r="D53" s="99" t="e">
        <f ca="1">D25*D51</f>
        <v>#NAME?</v>
      </c>
      <c r="E53" s="99" t="e">
        <f ca="1">E25*E51</f>
        <v>#NAME?</v>
      </c>
      <c r="F53" s="99" t="e">
        <f ca="1">F25*F51</f>
        <v>#NAME?</v>
      </c>
      <c r="G53" s="100"/>
      <c r="I53" s="431" t="s">
        <v>104</v>
      </c>
      <c r="J53" s="429" t="s">
        <v>61</v>
      </c>
      <c r="K53" s="431" t="s">
        <v>224</v>
      </c>
      <c r="L53" s="440" t="s">
        <v>2</v>
      </c>
      <c r="M53" s="441"/>
      <c r="N53" s="441"/>
      <c r="O53" s="441"/>
      <c r="P53" s="442"/>
    </row>
    <row r="54" spans="1:26" ht="13.5">
      <c r="A54" s="71" t="str">
        <f>A26</f>
        <v xml:space="preserve">                                       - аммонит 6ЖВ (боевик)</v>
      </c>
      <c r="B54" s="370"/>
      <c r="C54" s="76" t="s">
        <v>75</v>
      </c>
      <c r="D54" s="99" t="e">
        <f ca="1">D26*D51</f>
        <v>#NAME?</v>
      </c>
      <c r="E54" s="99" t="e">
        <f ca="1">E26*E51</f>
        <v>#NAME?</v>
      </c>
      <c r="F54" s="99" t="e">
        <f ca="1">F26*F51</f>
        <v>#NAME?</v>
      </c>
      <c r="G54" s="100"/>
      <c r="I54" s="432"/>
      <c r="J54" s="435"/>
      <c r="K54" s="432"/>
      <c r="L54" s="429" t="s">
        <v>225</v>
      </c>
      <c r="M54" s="101" t="s">
        <v>226</v>
      </c>
      <c r="N54" s="102"/>
      <c r="O54" s="101" t="s">
        <v>227</v>
      </c>
      <c r="P54" s="102"/>
    </row>
    <row r="55" spans="1:26" ht="13.5">
      <c r="A55" s="71" t="s">
        <v>228</v>
      </c>
      <c r="B55" s="370"/>
      <c r="C55" s="76" t="s">
        <v>146</v>
      </c>
      <c r="D55" s="99" t="e">
        <f ca="1">D51</f>
        <v>#NAME?</v>
      </c>
      <c r="E55" s="99" t="e">
        <f ca="1">E51</f>
        <v>#NAME?</v>
      </c>
      <c r="F55" s="99" t="e">
        <f ca="1">F51</f>
        <v>#NAME?</v>
      </c>
      <c r="I55" s="433"/>
      <c r="J55" s="430"/>
      <c r="K55" s="433"/>
      <c r="L55" s="430"/>
      <c r="M55" s="61" t="s">
        <v>229</v>
      </c>
      <c r="N55" s="54" t="s">
        <v>66</v>
      </c>
      <c r="O55" s="61" t="s">
        <v>229</v>
      </c>
      <c r="P55" s="54" t="s">
        <v>66</v>
      </c>
    </row>
    <row r="56" spans="1:26" s="103" customFormat="1" ht="15">
      <c r="A56" s="71" t="s">
        <v>230</v>
      </c>
      <c r="B56" s="370"/>
      <c r="C56" s="76" t="s">
        <v>29</v>
      </c>
      <c r="D56" s="99" t="e">
        <f ca="1">1.1*D51*D43</f>
        <v>#NAME?</v>
      </c>
      <c r="E56" s="99" t="e">
        <f ca="1">1.1*E51*E43</f>
        <v>#NAME?</v>
      </c>
      <c r="F56" s="99" t="e">
        <f ca="1">1.1*F51*F43</f>
        <v>#NAME?</v>
      </c>
      <c r="H56" s="51"/>
      <c r="I56" s="61">
        <v>1</v>
      </c>
      <c r="J56" s="54" t="s">
        <v>231</v>
      </c>
      <c r="K56" s="61" t="s">
        <v>92</v>
      </c>
      <c r="L56" s="104" t="e">
        <f ca="1">M56+N56+O56+P56</f>
        <v>#NAME?</v>
      </c>
      <c r="M56" s="104" t="e">
        <f ca="1">D62*L8</f>
        <v>#NAME?</v>
      </c>
      <c r="N56" s="104" t="e">
        <f ca="1">F62*M8</f>
        <v>#NAME?</v>
      </c>
      <c r="O56" s="104"/>
      <c r="P56" s="104"/>
      <c r="Q56" s="105" t="e">
        <f t="shared" ref="Q56:R60" ca="1" si="0">M56+O56</f>
        <v>#NAME?</v>
      </c>
      <c r="R56" s="105" t="e">
        <f t="shared" ca="1" si="0"/>
        <v>#NAME?</v>
      </c>
      <c r="S56" s="106" t="e">
        <f ca="1">Q56+R56</f>
        <v>#NAME?</v>
      </c>
    </row>
    <row r="57" spans="1:26" s="103" customFormat="1" ht="13.5">
      <c r="A57" s="71" t="s">
        <v>232</v>
      </c>
      <c r="B57" s="370"/>
      <c r="C57" s="76" t="s">
        <v>146</v>
      </c>
      <c r="D57" s="99">
        <v>1</v>
      </c>
      <c r="E57" s="99">
        <v>1</v>
      </c>
      <c r="F57" s="99">
        <v>1</v>
      </c>
      <c r="I57" s="61">
        <v>2</v>
      </c>
      <c r="J57" s="54" t="s">
        <v>233</v>
      </c>
      <c r="K57" s="61" t="s">
        <v>92</v>
      </c>
      <c r="L57" s="104" t="e">
        <f ca="1">M57+N57+O57+P57</f>
        <v>#NAME?</v>
      </c>
      <c r="M57" s="104" t="e">
        <f ca="1">D63*L8</f>
        <v>#NAME?</v>
      </c>
      <c r="N57" s="104" t="e">
        <f ca="1">F63*M8</f>
        <v>#NAME?</v>
      </c>
      <c r="O57" s="104">
        <f>'БВР-негабор'!D20</f>
        <v>0.5210092125000001</v>
      </c>
      <c r="P57" s="104">
        <f>'БВР-негабор'!E20</f>
        <v>1.3692682500000004</v>
      </c>
      <c r="Q57" s="105" t="e">
        <f t="shared" ca="1" si="0"/>
        <v>#NAME?</v>
      </c>
      <c r="R57" s="105" t="e">
        <f t="shared" ca="1" si="0"/>
        <v>#NAME?</v>
      </c>
      <c r="S57" s="106" t="e">
        <f ca="1">Q57+R57</f>
        <v>#NAME?</v>
      </c>
    </row>
    <row r="58" spans="1:26" s="103" customFormat="1" ht="13.5">
      <c r="A58" s="71" t="s">
        <v>234</v>
      </c>
      <c r="B58" s="370"/>
      <c r="C58" s="76" t="s">
        <v>146</v>
      </c>
      <c r="D58" s="99" t="e">
        <f ca="1">D50*D51*D76*D47</f>
        <v>#NAME?</v>
      </c>
      <c r="E58" s="99" t="e">
        <f ca="1">E50*E51*E76*E47</f>
        <v>#NAME?</v>
      </c>
      <c r="F58" s="99" t="e">
        <f ca="1">F50*F51*F76*F47</f>
        <v>#NAME?</v>
      </c>
      <c r="I58" s="61">
        <v>3</v>
      </c>
      <c r="J58" s="54" t="s">
        <v>235</v>
      </c>
      <c r="K58" s="61" t="s">
        <v>29</v>
      </c>
      <c r="L58" s="104" t="e">
        <f ca="1">M58+N58+O58+P58</f>
        <v>#NAME?</v>
      </c>
      <c r="M58" s="107" t="e">
        <f ca="1">D59</f>
        <v>#NAME?</v>
      </c>
      <c r="N58" s="107" t="e">
        <f ca="1">F59</f>
        <v>#NAME?</v>
      </c>
      <c r="O58" s="107">
        <f>'БВР-негабор'!D24*1000</f>
        <v>680.30519632362973</v>
      </c>
      <c r="P58" s="107">
        <f>'БВР-негабор'!E24*1000</f>
        <v>172.04548338539709</v>
      </c>
      <c r="Q58" s="105" t="e">
        <f t="shared" ca="1" si="0"/>
        <v>#NAME?</v>
      </c>
      <c r="R58" s="105" t="e">
        <f t="shared" ca="1" si="0"/>
        <v>#NAME?</v>
      </c>
      <c r="S58" s="106" t="e">
        <f ca="1">Q58+R58</f>
        <v>#NAME?</v>
      </c>
    </row>
    <row r="59" spans="1:26" s="103" customFormat="1" ht="13.5">
      <c r="A59" s="71" t="s">
        <v>236</v>
      </c>
      <c r="B59" s="370"/>
      <c r="C59" s="76" t="s">
        <v>29</v>
      </c>
      <c r="D59" s="99" t="e">
        <f ca="1">D56*D50*D47*D76</f>
        <v>#NAME?</v>
      </c>
      <c r="E59" s="99" t="e">
        <f ca="1">E56*E50*E47*E76</f>
        <v>#NAME?</v>
      </c>
      <c r="F59" s="99" t="e">
        <f ca="1">F56*F50*F47*F76</f>
        <v>#NAME?</v>
      </c>
      <c r="I59" s="61">
        <v>4</v>
      </c>
      <c r="J59" s="54" t="s">
        <v>237</v>
      </c>
      <c r="K59" s="61" t="s">
        <v>146</v>
      </c>
      <c r="L59" s="104">
        <f>M59+N59+O59+P59</f>
        <v>697.49744609474328</v>
      </c>
      <c r="M59" s="107">
        <f>D60</f>
        <v>39</v>
      </c>
      <c r="N59" s="107">
        <f>F60</f>
        <v>5.2</v>
      </c>
      <c r="O59" s="107">
        <f>'БВР-негабор'!D22*1000</f>
        <v>501.53703703703701</v>
      </c>
      <c r="P59" s="107">
        <f>'БВР-негабор'!E22*1000</f>
        <v>151.76040905770634</v>
      </c>
      <c r="Q59" s="105">
        <f t="shared" si="0"/>
        <v>540.53703703703695</v>
      </c>
      <c r="R59" s="105">
        <f t="shared" si="0"/>
        <v>156.96040905770633</v>
      </c>
      <c r="S59" s="106">
        <f>Q59+R59</f>
        <v>697.49744609474328</v>
      </c>
    </row>
    <row r="60" spans="1:26" s="103" customFormat="1" ht="13.5">
      <c r="A60" s="71" t="s">
        <v>95</v>
      </c>
      <c r="B60" s="370"/>
      <c r="C60" s="76" t="s">
        <v>146</v>
      </c>
      <c r="D60" s="99">
        <f>D57*D76*D47*D50</f>
        <v>39</v>
      </c>
      <c r="E60" s="99">
        <f>E57*E76*E47*E50</f>
        <v>47.7</v>
      </c>
      <c r="F60" s="99">
        <f>F57*F76*F47*F50</f>
        <v>5.2</v>
      </c>
      <c r="I60" s="61">
        <v>5</v>
      </c>
      <c r="J60" s="54" t="s">
        <v>194</v>
      </c>
      <c r="K60" s="61" t="s">
        <v>146</v>
      </c>
      <c r="L60" s="104" t="e">
        <f ca="1">M60+N60+O60+P60</f>
        <v>#NAME?</v>
      </c>
      <c r="M60" s="107" t="e">
        <f ca="1">D58</f>
        <v>#NAME?</v>
      </c>
      <c r="N60" s="107" t="e">
        <f ca="1">F58</f>
        <v>#NAME?</v>
      </c>
      <c r="O60" s="107"/>
      <c r="P60" s="107"/>
      <c r="Q60" s="105" t="e">
        <f t="shared" ca="1" si="0"/>
        <v>#NAME?</v>
      </c>
      <c r="R60" s="105" t="e">
        <f t="shared" ca="1" si="0"/>
        <v>#NAME?</v>
      </c>
      <c r="S60" s="106" t="e">
        <f ca="1">Q60+R60</f>
        <v>#NAME?</v>
      </c>
    </row>
    <row r="61" spans="1:26" ht="16.5">
      <c r="A61" s="54" t="s">
        <v>238</v>
      </c>
      <c r="B61" s="370"/>
      <c r="C61" s="76" t="s">
        <v>239</v>
      </c>
      <c r="D61" s="108" t="e">
        <f ca="1">D52/D49</f>
        <v>#NAME?</v>
      </c>
      <c r="E61" s="108" t="e">
        <f ca="1">E52/E49</f>
        <v>#NAME?</v>
      </c>
      <c r="F61" s="108" t="e">
        <f ca="1">F52/F49</f>
        <v>#NAME?</v>
      </c>
      <c r="H61" s="103"/>
      <c r="L61" s="100"/>
      <c r="N61" s="103"/>
    </row>
    <row r="62" spans="1:26" ht="15.75">
      <c r="A62" s="71" t="str">
        <f>A25</f>
        <v xml:space="preserve">                         в т.ч.      - ВВ</v>
      </c>
      <c r="B62" s="370"/>
      <c r="C62" s="76" t="s">
        <v>239</v>
      </c>
      <c r="D62" s="108" t="e">
        <f ca="1">D53/D49</f>
        <v>#NAME?</v>
      </c>
      <c r="E62" s="108" t="e">
        <f ca="1">E53/E49</f>
        <v>#NAME?</v>
      </c>
      <c r="F62" s="108" t="e">
        <f ca="1">F53/F49</f>
        <v>#NAME?</v>
      </c>
      <c r="N62" s="103"/>
    </row>
    <row r="63" spans="1:26" ht="15.75">
      <c r="A63" s="71" t="str">
        <f>A26</f>
        <v xml:space="preserve">                                       - аммонит 6ЖВ (боевик)</v>
      </c>
      <c r="B63" s="370"/>
      <c r="C63" s="76" t="s">
        <v>239</v>
      </c>
      <c r="D63" s="108" t="e">
        <f ca="1">D54/D49</f>
        <v>#NAME?</v>
      </c>
      <c r="E63" s="108" t="e">
        <f ca="1">E54/E49</f>
        <v>#NAME?</v>
      </c>
      <c r="F63" s="108" t="e">
        <f ca="1">F54/F49</f>
        <v>#NAME?</v>
      </c>
      <c r="N63" s="103"/>
    </row>
    <row r="64" spans="1:26" ht="15.75">
      <c r="A64" s="71" t="s">
        <v>240</v>
      </c>
      <c r="B64" s="370"/>
      <c r="C64" s="76" t="s">
        <v>241</v>
      </c>
      <c r="D64" s="108" t="e">
        <f ca="1">D56/D49</f>
        <v>#NAME?</v>
      </c>
      <c r="E64" s="108" t="e">
        <f ca="1">E56/E49</f>
        <v>#NAME?</v>
      </c>
      <c r="F64" s="108" t="e">
        <f ca="1">F56/F49</f>
        <v>#NAME?</v>
      </c>
      <c r="N64" s="103"/>
    </row>
    <row r="65" spans="1:13" ht="15.75">
      <c r="A65" s="71" t="s">
        <v>219</v>
      </c>
      <c r="B65" s="370"/>
      <c r="C65" s="76" t="s">
        <v>241</v>
      </c>
      <c r="D65" s="108" t="e">
        <f ca="1">D55/D49</f>
        <v>#NAME?</v>
      </c>
      <c r="E65" s="108" t="e">
        <f ca="1">E55/E49</f>
        <v>#NAME?</v>
      </c>
      <c r="F65" s="109" t="e">
        <f ca="1">F55/F49</f>
        <v>#NAME?</v>
      </c>
      <c r="I65" s="110"/>
      <c r="K65" s="110"/>
      <c r="L65" s="103"/>
      <c r="M65" s="103"/>
    </row>
    <row r="66" spans="1:13" ht="13.5" hidden="1">
      <c r="A66" s="71"/>
      <c r="B66" s="370"/>
      <c r="C66" s="76"/>
      <c r="D66" s="108"/>
      <c r="E66" s="108"/>
      <c r="F66" s="108"/>
      <c r="I66" s="110">
        <v>1397</v>
      </c>
      <c r="J66" s="51">
        <v>1397</v>
      </c>
      <c r="K66" s="110"/>
      <c r="L66" s="103"/>
      <c r="M66" s="103"/>
    </row>
    <row r="67" spans="1:13" ht="15.75">
      <c r="A67" s="54" t="s">
        <v>242</v>
      </c>
      <c r="B67" s="69"/>
      <c r="C67" s="61" t="s">
        <v>29</v>
      </c>
      <c r="D67" s="96" t="e">
        <f ca="1">1.05*D51*D21</f>
        <v>#NAME?</v>
      </c>
      <c r="E67" s="96" t="e">
        <f ca="1">1.05*E51*E21</f>
        <v>#NAME?</v>
      </c>
      <c r="F67" s="96" t="e">
        <f ca="1">1.05*F51*F21</f>
        <v>#NAME?</v>
      </c>
      <c r="I67" s="110">
        <v>72618</v>
      </c>
      <c r="J67" s="51">
        <f>I67/J66</f>
        <v>51.98138869005011</v>
      </c>
      <c r="K67" s="110"/>
      <c r="L67" s="103"/>
      <c r="M67" s="103"/>
    </row>
    <row r="68" spans="1:13" ht="15.75">
      <c r="A68" s="54" t="s">
        <v>243</v>
      </c>
      <c r="B68" s="69"/>
      <c r="C68" s="61" t="s">
        <v>24</v>
      </c>
      <c r="D68" s="72">
        <v>2</v>
      </c>
      <c r="E68" s="72">
        <v>2</v>
      </c>
      <c r="F68" s="72">
        <v>1</v>
      </c>
      <c r="I68" s="110"/>
      <c r="J68" s="103"/>
      <c r="K68" s="110"/>
      <c r="L68" s="103"/>
      <c r="M68" s="103"/>
    </row>
    <row r="69" spans="1:13" ht="15.75">
      <c r="A69" s="54" t="s">
        <v>244</v>
      </c>
      <c r="B69" s="69"/>
      <c r="C69" s="61" t="s">
        <v>29</v>
      </c>
      <c r="D69" s="68" t="e">
        <f ca="1">D67*D50*D76*D47</f>
        <v>#NAME?</v>
      </c>
      <c r="E69" s="68" t="e">
        <f ca="1">E67*E50*E76*E47</f>
        <v>#NAME?</v>
      </c>
      <c r="F69" s="68" t="e">
        <f ca="1">F67*F50*F76*F47</f>
        <v>#NAME?</v>
      </c>
      <c r="I69" s="110"/>
      <c r="J69" s="103"/>
      <c r="K69" s="110"/>
      <c r="L69" s="103"/>
      <c r="M69" s="103"/>
    </row>
    <row r="70" spans="1:13" ht="17.25">
      <c r="A70" s="54" t="s">
        <v>245</v>
      </c>
      <c r="B70" s="69"/>
      <c r="C70" s="61" t="s">
        <v>246</v>
      </c>
      <c r="D70" s="68">
        <f>D71*D75*D72</f>
        <v>220</v>
      </c>
      <c r="E70" s="68">
        <f>E71*E75*E72</f>
        <v>220</v>
      </c>
      <c r="F70" s="68">
        <f>F71*F75*F72</f>
        <v>220</v>
      </c>
      <c r="J70" s="103"/>
    </row>
    <row r="71" spans="1:13" ht="13.5">
      <c r="A71" s="54" t="s">
        <v>247</v>
      </c>
      <c r="B71" s="69"/>
      <c r="C71" s="61" t="s">
        <v>248</v>
      </c>
      <c r="D71" s="96">
        <v>25</v>
      </c>
      <c r="E71" s="96">
        <v>25</v>
      </c>
      <c r="F71" s="96">
        <v>25</v>
      </c>
      <c r="J71" s="103"/>
    </row>
    <row r="72" spans="1:13" ht="15.75">
      <c r="A72" s="54" t="s">
        <v>249</v>
      </c>
      <c r="B72" s="69"/>
      <c r="C72" s="61" t="s">
        <v>82</v>
      </c>
      <c r="D72" s="77">
        <v>0.8</v>
      </c>
      <c r="E72" s="77">
        <v>0.8</v>
      </c>
      <c r="F72" s="77">
        <v>0.8</v>
      </c>
      <c r="J72" s="103"/>
    </row>
    <row r="73" spans="1:13" ht="12.75" customHeight="1">
      <c r="A73" s="54" t="s">
        <v>250</v>
      </c>
      <c r="B73" s="69"/>
      <c r="C73" s="61" t="s">
        <v>251</v>
      </c>
      <c r="D73" s="73">
        <f>D70*D68*D77*D74</f>
        <v>144540</v>
      </c>
      <c r="E73" s="73">
        <f>E70*E68*E77*E74</f>
        <v>305140</v>
      </c>
      <c r="F73" s="73">
        <f>F70*F68*F77*F74</f>
        <v>72270</v>
      </c>
    </row>
    <row r="74" spans="1:13" ht="15.75">
      <c r="A74" s="54" t="s">
        <v>252</v>
      </c>
      <c r="B74" s="69"/>
      <c r="C74" s="61"/>
      <c r="D74" s="54">
        <v>0.9</v>
      </c>
      <c r="E74" s="54">
        <v>1.9</v>
      </c>
      <c r="F74" s="54">
        <f>D74</f>
        <v>0.9</v>
      </c>
    </row>
    <row r="75" spans="1:13" ht="15.75">
      <c r="A75" s="54" t="s">
        <v>253</v>
      </c>
      <c r="B75" s="69"/>
      <c r="C75" s="61" t="s">
        <v>26</v>
      </c>
      <c r="D75" s="72">
        <f>Исходные!$C$27</f>
        <v>11</v>
      </c>
      <c r="E75" s="72">
        <f>Исходные!$C$27</f>
        <v>11</v>
      </c>
      <c r="F75" s="72">
        <f>Исходные!$C$27</f>
        <v>11</v>
      </c>
      <c r="J75" s="51">
        <f>D77/D76</f>
        <v>7.0192307692307692</v>
      </c>
    </row>
    <row r="76" spans="1:13" ht="15.75">
      <c r="A76" s="54" t="s">
        <v>254</v>
      </c>
      <c r="B76" s="69"/>
      <c r="C76" s="61"/>
      <c r="D76" s="72">
        <v>52</v>
      </c>
      <c r="E76" s="72">
        <v>53</v>
      </c>
      <c r="F76" s="72">
        <v>52</v>
      </c>
    </row>
    <row r="77" spans="1:13" ht="15.75">
      <c r="A77" s="54" t="s">
        <v>255</v>
      </c>
      <c r="B77" s="69"/>
      <c r="C77" s="61"/>
      <c r="D77" s="68">
        <f>Исходные!C25</f>
        <v>365</v>
      </c>
      <c r="E77" s="68">
        <f>Исходные!C25</f>
        <v>365</v>
      </c>
      <c r="F77" s="68">
        <f>Исходные!C25</f>
        <v>365</v>
      </c>
      <c r="I77" s="52">
        <f>D77/5</f>
        <v>73</v>
      </c>
    </row>
    <row r="78" spans="1:13" ht="15.75" hidden="1">
      <c r="A78" s="54" t="s">
        <v>256</v>
      </c>
      <c r="B78" s="69"/>
      <c r="C78" s="61" t="s">
        <v>29</v>
      </c>
      <c r="D78" s="68"/>
      <c r="E78" s="68"/>
      <c r="F78" s="68"/>
    </row>
    <row r="79" spans="1:13" ht="15.75">
      <c r="A79" s="53" t="s">
        <v>257</v>
      </c>
      <c r="B79" s="69"/>
      <c r="C79" s="59" t="s">
        <v>146</v>
      </c>
      <c r="D79" s="77" t="e">
        <f ca="1">(D69+D78)/D73</f>
        <v>#NAME?</v>
      </c>
      <c r="E79" s="77" t="e">
        <f ca="1">(E69+E78)/E73</f>
        <v>#NAME?</v>
      </c>
      <c r="F79" s="77" t="e">
        <f ca="1">(F69+F78)/F73</f>
        <v>#NAME?</v>
      </c>
    </row>
    <row r="80" spans="1:13">
      <c r="A80" s="54" t="s">
        <v>258</v>
      </c>
      <c r="B80" s="69"/>
      <c r="C80" s="61"/>
      <c r="D80" s="111">
        <v>1</v>
      </c>
      <c r="E80" s="111">
        <v>1</v>
      </c>
      <c r="F80" s="112">
        <v>1</v>
      </c>
    </row>
    <row r="81" spans="1:8" ht="5.25" customHeight="1">
      <c r="D81" s="113"/>
      <c r="E81" s="113"/>
      <c r="F81" s="113"/>
    </row>
    <row r="82" spans="1:8">
      <c r="A82" s="51" t="s">
        <v>259</v>
      </c>
      <c r="D82" s="52">
        <v>1</v>
      </c>
      <c r="F82" s="52">
        <v>1</v>
      </c>
    </row>
    <row r="83" spans="1:8" hidden="1">
      <c r="D83" s="113"/>
      <c r="E83" s="113"/>
      <c r="F83" s="113"/>
    </row>
    <row r="84" spans="1:8" ht="13.5" hidden="1">
      <c r="A84" s="54"/>
      <c r="B84" s="370"/>
      <c r="C84" s="61"/>
      <c r="D84" s="68"/>
      <c r="E84" s="68"/>
      <c r="F84" s="68"/>
    </row>
    <row r="85" spans="1:8" ht="13.5" hidden="1">
      <c r="A85" s="54"/>
      <c r="B85" s="370"/>
      <c r="C85" s="61"/>
      <c r="D85" s="72"/>
      <c r="E85" s="72"/>
      <c r="F85" s="72"/>
    </row>
    <row r="86" spans="1:8" hidden="1">
      <c r="A86" s="54"/>
      <c r="B86" s="69"/>
      <c r="C86" s="61"/>
      <c r="D86" s="80"/>
      <c r="E86" s="80"/>
      <c r="F86" s="80"/>
    </row>
    <row r="87" spans="1:8" ht="13.5" hidden="1">
      <c r="A87" s="54"/>
      <c r="B87" s="370"/>
      <c r="C87" s="61"/>
      <c r="D87" s="75"/>
      <c r="E87" s="75"/>
      <c r="F87" s="75"/>
      <c r="G87" s="114"/>
    </row>
    <row r="88" spans="1:8" ht="13.5" hidden="1">
      <c r="B88" s="380"/>
      <c r="D88" s="115"/>
      <c r="E88" s="115"/>
      <c r="F88" s="115"/>
      <c r="G88" s="114"/>
    </row>
    <row r="89" spans="1:8" ht="13.5" hidden="1">
      <c r="B89" s="380"/>
      <c r="D89" s="115"/>
      <c r="E89" s="115"/>
      <c r="F89" s="115"/>
      <c r="G89" s="114"/>
    </row>
    <row r="90" spans="1:8" hidden="1">
      <c r="H90" s="114"/>
    </row>
    <row r="91" spans="1:8" hidden="1">
      <c r="D91" s="114"/>
      <c r="E91" s="114"/>
      <c r="F91" s="114"/>
    </row>
    <row r="92" spans="1:8" hidden="1">
      <c r="A92" s="116" t="s">
        <v>260</v>
      </c>
      <c r="B92" s="381"/>
      <c r="C92" s="118"/>
      <c r="D92" s="119"/>
      <c r="E92" s="119"/>
      <c r="F92" s="120"/>
    </row>
    <row r="93" spans="1:8" ht="15.75" hidden="1">
      <c r="A93" s="121" t="s">
        <v>261</v>
      </c>
      <c r="D93" s="122">
        <f>D98*(1.5*D8/D17-1)+D8/(2*D95)</f>
        <v>25.144231612624608</v>
      </c>
      <c r="E93" s="122"/>
      <c r="F93" s="123">
        <f>F98*(1.5*F8/F17-1)+F8/(2*F95)</f>
        <v>21.193973920677799</v>
      </c>
    </row>
    <row r="94" spans="1:8" hidden="1">
      <c r="A94" s="121" t="s">
        <v>262</v>
      </c>
      <c r="D94" s="122"/>
      <c r="E94" s="122"/>
      <c r="F94" s="123"/>
    </row>
    <row r="95" spans="1:8" hidden="1">
      <c r="A95" s="121" t="s">
        <v>263</v>
      </c>
      <c r="D95" s="122">
        <f>TAN(D96*PI()/180)*TAN(D97*PI()/180)/(TAN(D96*PI()/180)-TAN(D97*PI()/180))</f>
        <v>0.7333862440135448</v>
      </c>
      <c r="E95" s="122"/>
      <c r="F95" s="123">
        <f>TAN(F96*PI()/180)*TAN(F97*PI()/180)/(TAN(F96*PI()/180)-TAN(F97*PI()/180))</f>
        <v>0.78621558321609786</v>
      </c>
    </row>
    <row r="96" spans="1:8" hidden="1">
      <c r="A96" s="121" t="s">
        <v>264</v>
      </c>
      <c r="D96" s="124">
        <v>80</v>
      </c>
      <c r="E96" s="124"/>
      <c r="F96" s="125">
        <v>75</v>
      </c>
    </row>
    <row r="97" spans="1:6" hidden="1">
      <c r="A97" s="121" t="s">
        <v>265</v>
      </c>
      <c r="D97" s="124">
        <v>33</v>
      </c>
      <c r="E97" s="124"/>
      <c r="F97" s="125">
        <v>33</v>
      </c>
    </row>
    <row r="98" spans="1:6" hidden="1">
      <c r="A98" s="121" t="s">
        <v>266</v>
      </c>
      <c r="D98" s="122">
        <f>D8*(1/TAN(D96*PI()/180))+D99+D44*(D18-1)</f>
        <v>22.710615845667721</v>
      </c>
      <c r="E98" s="122"/>
      <c r="F98" s="123">
        <f>F8*(1/TAN(F96*PI()/180))+F99+F44*(F18-1)</f>
        <v>23.443593539448983</v>
      </c>
    </row>
    <row r="99" spans="1:6" hidden="1">
      <c r="A99" s="121" t="s">
        <v>267</v>
      </c>
      <c r="D99" s="126">
        <v>3.3</v>
      </c>
      <c r="E99" s="127"/>
      <c r="F99" s="128">
        <v>3.3</v>
      </c>
    </row>
    <row r="100" spans="1:6" hidden="1">
      <c r="A100" s="129" t="s">
        <v>268</v>
      </c>
      <c r="B100" s="382"/>
      <c r="C100" s="131"/>
      <c r="D100" s="132">
        <f>D93+D98</f>
        <v>47.854847458292326</v>
      </c>
      <c r="E100" s="133"/>
      <c r="F100" s="134">
        <f>F93+F98</f>
        <v>44.637567460126782</v>
      </c>
    </row>
    <row r="101" spans="1:6" hidden="1">
      <c r="D101" s="135"/>
      <c r="E101" s="135"/>
      <c r="F101" s="135"/>
    </row>
    <row r="102" spans="1:6" hidden="1">
      <c r="D102" s="114"/>
      <c r="E102" s="114"/>
      <c r="F102" s="114"/>
    </row>
    <row r="103" spans="1:6" hidden="1">
      <c r="D103" s="114"/>
      <c r="E103" s="114"/>
      <c r="F103" s="114"/>
    </row>
    <row r="104" spans="1:6" ht="3" customHeight="1">
      <c r="A104" s="136"/>
      <c r="B104" s="383"/>
      <c r="C104" s="136"/>
      <c r="D104" s="136"/>
      <c r="E104" s="136"/>
      <c r="F104" s="136"/>
    </row>
    <row r="105" spans="1:6">
      <c r="A105" s="137" t="s">
        <v>269</v>
      </c>
      <c r="B105" s="69"/>
      <c r="C105" s="61"/>
      <c r="D105" s="61"/>
      <c r="E105" s="61"/>
      <c r="F105" s="61"/>
    </row>
    <row r="106" spans="1:6">
      <c r="A106" s="55" t="s">
        <v>270</v>
      </c>
      <c r="B106" s="69"/>
      <c r="C106" s="61"/>
      <c r="D106" s="61"/>
      <c r="E106" s="61"/>
      <c r="F106" s="61"/>
    </row>
    <row r="107" spans="1:6" ht="35.25" customHeight="1">
      <c r="B107" s="69"/>
      <c r="C107" s="61" t="s">
        <v>29</v>
      </c>
      <c r="D107" s="138">
        <f>1250*D110*(D7/(1+D111)*(D11/1000/D108))^0.5</f>
        <v>489.8017065944851</v>
      </c>
      <c r="E107" s="138">
        <f>1250*E110*(E7/(1+E111)*(E11/1000/E43))^0.5</f>
        <v>382.94119711155406</v>
      </c>
      <c r="F107" s="138">
        <f>1250*F110*(F7/(1+F111)*(F11/1000/F43))^0.5</f>
        <v>337.34236171993666</v>
      </c>
    </row>
    <row r="108" spans="1:6" ht="12.75" customHeight="1">
      <c r="A108" s="54" t="s">
        <v>730</v>
      </c>
      <c r="B108" s="69"/>
      <c r="C108" s="61" t="s">
        <v>29</v>
      </c>
      <c r="D108" s="61">
        <v>3</v>
      </c>
      <c r="E108" s="61">
        <v>3</v>
      </c>
      <c r="F108" s="61">
        <v>3</v>
      </c>
    </row>
    <row r="109" spans="1:6" ht="12.75" customHeight="1">
      <c r="A109" s="54" t="s">
        <v>731</v>
      </c>
      <c r="B109" s="69"/>
      <c r="C109" s="61"/>
      <c r="D109" s="61"/>
      <c r="E109" s="61"/>
      <c r="F109" s="61"/>
    </row>
    <row r="110" spans="1:6" ht="15.75">
      <c r="A110" s="54" t="s">
        <v>272</v>
      </c>
      <c r="B110" s="69"/>
      <c r="C110" s="61"/>
      <c r="D110" s="139">
        <f>D22/D21</f>
        <v>0.61345145296885573</v>
      </c>
      <c r="E110" s="139">
        <f>E22/E21</f>
        <v>0.6191792172907491</v>
      </c>
      <c r="F110" s="139">
        <f>F22/F21</f>
        <v>0.59173764719688615</v>
      </c>
    </row>
    <row r="111" spans="1:6" ht="12.75" customHeight="1">
      <c r="A111" s="87" t="s">
        <v>273</v>
      </c>
      <c r="B111" s="384"/>
      <c r="C111" s="60"/>
      <c r="D111" s="60">
        <v>1</v>
      </c>
      <c r="E111" s="60">
        <v>1</v>
      </c>
      <c r="F111" s="60">
        <v>1</v>
      </c>
    </row>
    <row r="112" spans="1:6" ht="15.75" outlineLevel="1">
      <c r="A112" s="54" t="s">
        <v>274</v>
      </c>
      <c r="B112" s="69"/>
      <c r="C112" s="61"/>
      <c r="D112" s="140">
        <f>D107*D114</f>
        <v>535.53208574730422</v>
      </c>
      <c r="E112" s="140">
        <f>E107*E114</f>
        <v>427.70787327525312</v>
      </c>
      <c r="F112" s="140">
        <f>F107*F114</f>
        <v>381.549280575963</v>
      </c>
    </row>
    <row r="113" spans="1:11" ht="15.75" outlineLevel="1">
      <c r="A113" s="141" t="s">
        <v>275</v>
      </c>
      <c r="B113" s="69"/>
      <c r="C113" s="61"/>
      <c r="D113" s="140"/>
      <c r="E113" s="140"/>
      <c r="F113" s="140"/>
    </row>
    <row r="114" spans="1:11" s="52" customFormat="1" ht="36.75" customHeight="1" outlineLevel="1">
      <c r="A114" s="59" t="s">
        <v>276</v>
      </c>
      <c r="B114" s="59"/>
      <c r="C114" s="61"/>
      <c r="D114" s="385">
        <f>0.5*(1+(1+4*D115/D107)^0.5)</f>
        <v>1.0933650874162431</v>
      </c>
      <c r="E114" s="385">
        <f>0.5*(1+(1+4*E115/E107)^0.5)</f>
        <v>1.1169022202399868</v>
      </c>
      <c r="F114" s="385">
        <f>0.5*(1+(1+4*F115/F107)^0.5)</f>
        <v>1.1310446711484374</v>
      </c>
    </row>
    <row r="115" spans="1:11" ht="15" customHeight="1" outlineLevel="1">
      <c r="A115" s="386" t="s">
        <v>277</v>
      </c>
      <c r="B115" s="69"/>
      <c r="C115" s="59" t="s">
        <v>29</v>
      </c>
      <c r="D115" s="59">
        <v>50</v>
      </c>
      <c r="E115" s="59">
        <v>50</v>
      </c>
      <c r="F115" s="59">
        <v>50</v>
      </c>
    </row>
    <row r="116" spans="1:11">
      <c r="A116" s="141" t="s">
        <v>278</v>
      </c>
      <c r="B116" s="69"/>
      <c r="C116" s="61"/>
      <c r="D116" s="139">
        <f>1+TAN(D117*PI()/180)</f>
        <v>1.1227845609029046</v>
      </c>
      <c r="E116" s="139">
        <f>1+TAN(E117*PI()/180)</f>
        <v>1.1227845609029046</v>
      </c>
      <c r="F116" s="139">
        <f>1+TAN(F117*PI()/180)</f>
        <v>1.1227845609029046</v>
      </c>
    </row>
    <row r="117" spans="1:11">
      <c r="A117" s="54" t="s">
        <v>279</v>
      </c>
      <c r="B117" s="69"/>
      <c r="C117" s="61" t="s">
        <v>280</v>
      </c>
      <c r="D117" s="61">
        <v>7</v>
      </c>
      <c r="E117" s="61">
        <v>7</v>
      </c>
      <c r="F117" s="61">
        <v>7</v>
      </c>
    </row>
    <row r="118" spans="1:11" ht="15.75">
      <c r="A118" s="54" t="s">
        <v>274</v>
      </c>
      <c r="B118" s="69"/>
      <c r="C118" s="61" t="s">
        <v>29</v>
      </c>
      <c r="D118" s="140">
        <f>D107*D116*D114</f>
        <v>601.28715774520367</v>
      </c>
      <c r="E118" s="140">
        <f>E107*E116*E114</f>
        <v>480.22379669007023</v>
      </c>
      <c r="F118" s="140">
        <f>F107*F116*F114</f>
        <v>428.39764145430178</v>
      </c>
    </row>
    <row r="119" spans="1:11" ht="17.25" customHeight="1">
      <c r="A119" s="143" t="s">
        <v>281</v>
      </c>
      <c r="B119" s="143"/>
      <c r="C119" s="144"/>
      <c r="D119" s="145">
        <v>900</v>
      </c>
      <c r="E119" s="145">
        <v>700</v>
      </c>
      <c r="F119" s="145">
        <v>500</v>
      </c>
    </row>
    <row r="120" spans="1:11" ht="3" customHeight="1">
      <c r="A120" s="136"/>
      <c r="B120" s="383"/>
      <c r="C120" s="146"/>
      <c r="D120" s="147"/>
      <c r="E120" s="147"/>
      <c r="F120" s="147"/>
    </row>
    <row r="121" spans="1:11">
      <c r="A121" s="55" t="s">
        <v>282</v>
      </c>
      <c r="B121" s="69"/>
      <c r="C121" s="61"/>
      <c r="D121" s="138"/>
      <c r="E121" s="138"/>
      <c r="F121" s="138"/>
    </row>
    <row r="122" spans="1:11">
      <c r="A122" s="54" t="s">
        <v>283</v>
      </c>
      <c r="B122" s="69" t="s">
        <v>284</v>
      </c>
      <c r="C122" s="61" t="s">
        <v>29</v>
      </c>
      <c r="D122" s="80" t="e">
        <f ca="1">65*D123^0.5</f>
        <v>#NAME?</v>
      </c>
      <c r="E122" s="80" t="e">
        <f ca="1">65*E123^0.5</f>
        <v>#NAME?</v>
      </c>
      <c r="F122" s="80" t="e">
        <f ca="1">65*F123^0.5</f>
        <v>#NAME?</v>
      </c>
    </row>
    <row r="123" spans="1:11">
      <c r="A123" s="54" t="s">
        <v>285</v>
      </c>
      <c r="B123" s="69"/>
      <c r="C123" s="61" t="s">
        <v>75</v>
      </c>
      <c r="D123" s="138" t="e">
        <f ca="1">D124+D129</f>
        <v>#NAME?</v>
      </c>
      <c r="E123" s="138" t="e">
        <f ca="1">E124+E129</f>
        <v>#NAME?</v>
      </c>
      <c r="F123" s="138" t="e">
        <f ca="1">F124+F129</f>
        <v>#NAME?</v>
      </c>
      <c r="I123" s="51"/>
      <c r="K123" s="51"/>
    </row>
    <row r="124" spans="1:11">
      <c r="A124" s="54" t="s">
        <v>286</v>
      </c>
      <c r="B124" s="69" t="s">
        <v>287</v>
      </c>
      <c r="C124" s="61" t="s">
        <v>75</v>
      </c>
      <c r="D124" s="138" t="e">
        <f ca="1">12*D13*D11/1000*D126*D127</f>
        <v>#NAME?</v>
      </c>
      <c r="E124" s="138" t="e">
        <f ca="1">12*E13*E11/1000*E126*E127</f>
        <v>#NAME?</v>
      </c>
      <c r="F124" s="138" t="e">
        <f ca="1">12*F13*F11/1000*F126*F127</f>
        <v>#NAME?</v>
      </c>
      <c r="I124" s="51"/>
      <c r="K124" s="51"/>
    </row>
    <row r="125" spans="1:11">
      <c r="A125" s="54" t="s">
        <v>288</v>
      </c>
      <c r="B125" s="69"/>
      <c r="C125" s="61"/>
      <c r="D125" s="80">
        <f>D16/(D11/1000)</f>
        <v>18.94845818780119</v>
      </c>
      <c r="E125" s="80">
        <f>E16/(E11/1000)</f>
        <v>18.667685426924063</v>
      </c>
      <c r="F125" s="80">
        <f>F16/(F11/1000)</f>
        <v>19.627997730918938</v>
      </c>
      <c r="I125" s="51"/>
      <c r="K125" s="51"/>
    </row>
    <row r="126" spans="1:11">
      <c r="A126" s="54" t="s">
        <v>289</v>
      </c>
      <c r="B126" s="69"/>
      <c r="C126" s="61"/>
      <c r="D126" s="61">
        <v>2E-3</v>
      </c>
      <c r="E126" s="61">
        <v>2E-3</v>
      </c>
      <c r="F126" s="61">
        <v>2E-3</v>
      </c>
      <c r="H126" s="51">
        <f>4.5/0.02</f>
        <v>225</v>
      </c>
      <c r="I126" s="51"/>
      <c r="K126" s="51"/>
    </row>
    <row r="127" spans="1:11">
      <c r="A127" s="54" t="s">
        <v>290</v>
      </c>
      <c r="B127" s="69"/>
      <c r="C127" s="61" t="s">
        <v>171</v>
      </c>
      <c r="D127" s="61" t="e">
        <f ca="1">D51/D128</f>
        <v>#NAME?</v>
      </c>
      <c r="E127" s="61" t="e">
        <f ca="1">E51/E128</f>
        <v>#NAME?</v>
      </c>
      <c r="F127" s="148" t="e">
        <f ca="1">F51/F128</f>
        <v>#NAME?</v>
      </c>
      <c r="I127" s="51"/>
      <c r="K127" s="51"/>
    </row>
    <row r="128" spans="1:11">
      <c r="A128" s="54" t="s">
        <v>291</v>
      </c>
      <c r="B128" s="69"/>
      <c r="C128" s="61" t="s">
        <v>171</v>
      </c>
      <c r="D128" s="61">
        <v>2</v>
      </c>
      <c r="E128" s="61">
        <v>2</v>
      </c>
      <c r="F128" s="148">
        <v>2</v>
      </c>
      <c r="I128" s="51"/>
      <c r="K128" s="51"/>
    </row>
    <row r="129" spans="1:11">
      <c r="A129" s="54" t="s">
        <v>292</v>
      </c>
      <c r="B129" s="69"/>
      <c r="C129" s="61" t="s">
        <v>75</v>
      </c>
      <c r="D129" s="138" t="e">
        <f ca="1">D130*D131/1000</f>
        <v>#NAME?</v>
      </c>
      <c r="E129" s="138" t="e">
        <f ca="1">E130*E131/1000</f>
        <v>#NAME?</v>
      </c>
      <c r="F129" s="138" t="e">
        <f ca="1">F130*F131/1000</f>
        <v>#NAME?</v>
      </c>
      <c r="I129" s="51"/>
      <c r="K129" s="51"/>
    </row>
    <row r="130" spans="1:11">
      <c r="A130" s="54" t="s">
        <v>293</v>
      </c>
      <c r="B130" s="69"/>
      <c r="C130" s="61" t="s">
        <v>29</v>
      </c>
      <c r="D130" s="148" t="e">
        <f ca="1">D56/D128</f>
        <v>#NAME?</v>
      </c>
      <c r="E130" s="148" t="e">
        <f ca="1">E56/E128</f>
        <v>#NAME?</v>
      </c>
      <c r="F130" s="148" t="e">
        <f ca="1">F56/F128</f>
        <v>#NAME?</v>
      </c>
      <c r="I130" s="51"/>
      <c r="K130" s="51"/>
    </row>
    <row r="131" spans="1:11">
      <c r="A131" s="54" t="s">
        <v>294</v>
      </c>
      <c r="B131" s="69"/>
      <c r="C131" s="61" t="s">
        <v>295</v>
      </c>
      <c r="D131" s="80">
        <v>12</v>
      </c>
      <c r="E131" s="80">
        <v>12</v>
      </c>
      <c r="F131" s="80">
        <v>12</v>
      </c>
      <c r="I131" s="51"/>
      <c r="K131" s="51"/>
    </row>
    <row r="132" spans="1:11">
      <c r="A132" s="54" t="s">
        <v>18</v>
      </c>
      <c r="B132" s="69"/>
      <c r="C132" s="61"/>
      <c r="D132" s="61" t="s">
        <v>296</v>
      </c>
      <c r="E132" s="61" t="s">
        <v>296</v>
      </c>
      <c r="F132" s="61" t="s">
        <v>297</v>
      </c>
      <c r="I132" s="51"/>
      <c r="K132" s="51"/>
    </row>
    <row r="133" spans="1:11">
      <c r="A133" s="54" t="s">
        <v>298</v>
      </c>
      <c r="B133" s="69"/>
      <c r="C133" s="51"/>
      <c r="D133" s="138">
        <v>1.5</v>
      </c>
      <c r="E133" s="138">
        <v>1.5</v>
      </c>
      <c r="F133" s="138">
        <v>1</v>
      </c>
      <c r="I133" s="51"/>
      <c r="K133" s="51"/>
    </row>
    <row r="134" spans="1:11">
      <c r="A134" s="54" t="s">
        <v>299</v>
      </c>
      <c r="B134" s="69"/>
      <c r="C134" s="61"/>
      <c r="D134" s="138">
        <v>1.5</v>
      </c>
      <c r="E134" s="138">
        <v>1.5</v>
      </c>
      <c r="F134" s="138">
        <v>1.5</v>
      </c>
      <c r="I134" s="51"/>
      <c r="K134" s="51"/>
    </row>
    <row r="135" spans="1:11">
      <c r="A135" s="54" t="s">
        <v>300</v>
      </c>
      <c r="B135" s="69"/>
      <c r="C135" s="61"/>
      <c r="D135" s="138">
        <v>1.2</v>
      </c>
      <c r="E135" s="138">
        <v>1.2</v>
      </c>
      <c r="F135" s="138">
        <v>1.2</v>
      </c>
      <c r="I135" s="51"/>
      <c r="K135" s="51"/>
    </row>
    <row r="136" spans="1:11">
      <c r="A136" s="55" t="s">
        <v>301</v>
      </c>
      <c r="B136" s="387"/>
      <c r="C136" s="137" t="s">
        <v>29</v>
      </c>
      <c r="D136" s="150" t="e">
        <f ca="1">D122*D133*D134*D135</f>
        <v>#NAME?</v>
      </c>
      <c r="E136" s="150" t="e">
        <f ca="1">E122*E133*E134*E135</f>
        <v>#NAME?</v>
      </c>
      <c r="F136" s="150" t="e">
        <f ca="1">F122*F133*F134*F135</f>
        <v>#NAME?</v>
      </c>
      <c r="I136" s="51"/>
      <c r="K136" s="51"/>
    </row>
    <row r="137" spans="1:11">
      <c r="A137" s="149" t="s">
        <v>281</v>
      </c>
      <c r="B137" s="388"/>
      <c r="C137" s="137" t="s">
        <v>29</v>
      </c>
      <c r="D137" s="150">
        <v>800</v>
      </c>
      <c r="E137" s="150">
        <v>750</v>
      </c>
      <c r="F137" s="150">
        <v>500</v>
      </c>
      <c r="I137" s="51"/>
      <c r="K137" s="51"/>
    </row>
    <row r="138" spans="1:11" ht="3" customHeight="1">
      <c r="A138" s="136"/>
      <c r="B138" s="389"/>
      <c r="C138" s="136"/>
      <c r="D138" s="136"/>
      <c r="E138" s="136"/>
      <c r="F138" s="136"/>
      <c r="I138" s="51"/>
      <c r="K138" s="51"/>
    </row>
    <row r="139" spans="1:11">
      <c r="A139" s="55" t="s">
        <v>302</v>
      </c>
      <c r="B139" s="69"/>
      <c r="C139" s="61"/>
      <c r="D139" s="138"/>
      <c r="E139" s="138"/>
      <c r="F139" s="138"/>
      <c r="I139" s="51"/>
      <c r="K139" s="51"/>
    </row>
    <row r="140" spans="1:11" ht="15">
      <c r="A140" s="54" t="s">
        <v>303</v>
      </c>
      <c r="B140" s="69"/>
      <c r="C140" s="61" t="s">
        <v>29</v>
      </c>
      <c r="D140" s="152" t="e">
        <f ca="1">D141*D142*D143*POWER(D144, 1/3)/POWER(D145, 1/4)</f>
        <v>#NAME?</v>
      </c>
      <c r="E140" s="152" t="e">
        <f ca="1">E141*E142*E143*POWER(E144, 1/3)/POWER(E145, 1/4)</f>
        <v>#NAME?</v>
      </c>
      <c r="F140" s="152" t="e">
        <f ca="1">F141*F142*F143*POWER(F144, 1/3)/POWER(F145, 1/4)</f>
        <v>#NAME?</v>
      </c>
      <c r="I140" s="51"/>
      <c r="K140" s="51"/>
    </row>
    <row r="141" spans="1:11">
      <c r="A141" s="54" t="s">
        <v>304</v>
      </c>
      <c r="B141" s="69"/>
      <c r="C141" s="61"/>
      <c r="D141" s="148">
        <v>8</v>
      </c>
      <c r="E141" s="148">
        <v>8</v>
      </c>
      <c r="F141" s="148">
        <v>8</v>
      </c>
      <c r="I141" s="51"/>
      <c r="K141" s="51"/>
    </row>
    <row r="142" spans="1:11">
      <c r="A142" s="54" t="s">
        <v>305</v>
      </c>
      <c r="B142" s="69"/>
      <c r="C142" s="61"/>
      <c r="D142" s="80">
        <v>1.5</v>
      </c>
      <c r="E142" s="80">
        <v>1.5</v>
      </c>
      <c r="F142" s="80">
        <v>1.5</v>
      </c>
      <c r="I142" s="51"/>
      <c r="K142" s="51"/>
    </row>
    <row r="143" spans="1:11">
      <c r="A143" s="54" t="s">
        <v>306</v>
      </c>
      <c r="B143" s="69"/>
      <c r="C143" s="61"/>
      <c r="D143" s="148">
        <v>1</v>
      </c>
      <c r="E143" s="148">
        <v>1.5</v>
      </c>
      <c r="F143" s="148">
        <v>1</v>
      </c>
      <c r="I143" s="51"/>
      <c r="K143" s="51"/>
    </row>
    <row r="144" spans="1:11">
      <c r="A144" s="54" t="s">
        <v>307</v>
      </c>
      <c r="B144" s="69"/>
      <c r="C144" s="61" t="s">
        <v>75</v>
      </c>
      <c r="D144" s="80" t="e">
        <f ca="1">D52/D128</f>
        <v>#NAME?</v>
      </c>
      <c r="E144" s="80" t="e">
        <f ca="1">E52/E128</f>
        <v>#NAME?</v>
      </c>
      <c r="F144" s="80" t="e">
        <f ca="1">F52/F128</f>
        <v>#NAME?</v>
      </c>
      <c r="I144" s="51"/>
      <c r="K144" s="51"/>
    </row>
    <row r="145" spans="1:11">
      <c r="A145" s="54" t="s">
        <v>308</v>
      </c>
      <c r="B145" s="69"/>
      <c r="C145" s="61" t="s">
        <v>171</v>
      </c>
      <c r="D145" s="80" t="e">
        <f ca="1">D51/D128</f>
        <v>#NAME?</v>
      </c>
      <c r="E145" s="80" t="e">
        <f ca="1">E51/E128</f>
        <v>#NAME?</v>
      </c>
      <c r="F145" s="80" t="e">
        <f ca="1">F51/F128</f>
        <v>#NAME?</v>
      </c>
      <c r="I145" s="51"/>
      <c r="K145" s="51"/>
    </row>
    <row r="146" spans="1:11">
      <c r="A146" s="149" t="s">
        <v>281</v>
      </c>
      <c r="B146" s="69"/>
      <c r="C146" s="153"/>
      <c r="D146" s="154">
        <v>150</v>
      </c>
      <c r="E146" s="154">
        <v>200</v>
      </c>
      <c r="F146" s="154">
        <v>150</v>
      </c>
      <c r="I146" s="51"/>
      <c r="K146" s="51"/>
    </row>
    <row r="147" spans="1:11" ht="3" customHeight="1">
      <c r="A147" s="136"/>
      <c r="B147" s="383"/>
      <c r="C147" s="136"/>
      <c r="D147" s="136"/>
      <c r="E147" s="136"/>
      <c r="F147" s="136"/>
      <c r="I147" s="51"/>
      <c r="K147" s="51"/>
    </row>
    <row r="148" spans="1:11">
      <c r="A148" s="54" t="s">
        <v>309</v>
      </c>
      <c r="B148" s="69"/>
      <c r="C148" s="61"/>
      <c r="D148" s="138"/>
      <c r="E148" s="138"/>
      <c r="F148" s="138"/>
      <c r="I148" s="51"/>
      <c r="K148" s="51"/>
    </row>
    <row r="149" spans="1:11" ht="15">
      <c r="A149" s="54" t="s">
        <v>310</v>
      </c>
      <c r="B149" s="69"/>
      <c r="C149" s="61"/>
      <c r="D149" s="150" t="e">
        <f ca="1">200*D150*(D151*D152)^0.4/D153^0.5</f>
        <v>#NAME?</v>
      </c>
      <c r="E149" s="150" t="e">
        <f ca="1">200*E150*(E151*E152)^0.4/E153^0.5</f>
        <v>#NAME?</v>
      </c>
      <c r="F149" s="150" t="e">
        <f ca="1">200*F150*(F151*F152)^0.4/F153^0.5</f>
        <v>#NAME?</v>
      </c>
      <c r="I149" s="51"/>
      <c r="K149" s="51"/>
    </row>
    <row r="150" spans="1:11">
      <c r="A150" s="54" t="s">
        <v>311</v>
      </c>
      <c r="B150" s="69"/>
      <c r="C150" s="61"/>
      <c r="D150" s="138">
        <v>0.9</v>
      </c>
      <c r="E150" s="138">
        <v>0.9</v>
      </c>
      <c r="F150" s="138">
        <v>0.9</v>
      </c>
      <c r="I150" s="51"/>
      <c r="K150" s="51"/>
    </row>
    <row r="151" spans="1:11">
      <c r="A151" s="54" t="s">
        <v>312</v>
      </c>
      <c r="B151" s="69"/>
      <c r="C151" s="61" t="s">
        <v>313</v>
      </c>
      <c r="D151" s="139" t="e">
        <f ca="1">D61</f>
        <v>#NAME?</v>
      </c>
      <c r="E151" s="139" t="e">
        <f ca="1">E61</f>
        <v>#NAME?</v>
      </c>
      <c r="F151" s="139" t="e">
        <f ca="1">F61</f>
        <v>#NAME?</v>
      </c>
      <c r="I151" s="51"/>
      <c r="K151" s="51"/>
    </row>
    <row r="152" spans="1:11">
      <c r="A152" s="54" t="s">
        <v>314</v>
      </c>
      <c r="B152" s="69"/>
      <c r="C152" s="61" t="s">
        <v>29</v>
      </c>
      <c r="D152" s="148">
        <f>D8</f>
        <v>8</v>
      </c>
      <c r="E152" s="148">
        <f>E8</f>
        <v>8</v>
      </c>
      <c r="F152" s="80">
        <f>F8</f>
        <v>8</v>
      </c>
      <c r="I152" s="51"/>
      <c r="K152" s="51"/>
    </row>
    <row r="153" spans="1:11">
      <c r="A153" s="54" t="s">
        <v>315</v>
      </c>
      <c r="B153" s="69"/>
      <c r="C153" s="61" t="s">
        <v>29</v>
      </c>
      <c r="D153" s="80">
        <f>D16</f>
        <v>3.8654854703114427</v>
      </c>
      <c r="E153" s="80">
        <f>E16</f>
        <v>3.8082078270925086</v>
      </c>
      <c r="F153" s="80">
        <f>F16</f>
        <v>4.0826235280311387</v>
      </c>
      <c r="I153" s="51"/>
      <c r="K153" s="51"/>
    </row>
    <row r="154" spans="1:11">
      <c r="A154" s="155" t="s">
        <v>281</v>
      </c>
      <c r="B154" s="69"/>
      <c r="C154" s="61"/>
      <c r="D154" s="150">
        <v>300</v>
      </c>
      <c r="E154" s="150">
        <v>300</v>
      </c>
      <c r="F154" s="150">
        <v>250</v>
      </c>
      <c r="I154" s="51"/>
      <c r="K154" s="51"/>
    </row>
    <row r="155" spans="1:11" ht="5.25" customHeight="1">
      <c r="A155" s="156"/>
      <c r="D155" s="114"/>
      <c r="E155" s="114"/>
      <c r="F155" s="114"/>
      <c r="I155" s="51"/>
      <c r="K155" s="51"/>
    </row>
    <row r="156" spans="1:11" ht="25.5" customHeight="1">
      <c r="A156" s="517" t="s">
        <v>732</v>
      </c>
      <c r="B156" s="517"/>
      <c r="C156" s="517"/>
      <c r="D156" s="517"/>
      <c r="E156" s="517"/>
      <c r="F156" s="517"/>
      <c r="I156" s="51"/>
      <c r="K156" s="51"/>
    </row>
    <row r="157" spans="1:11">
      <c r="D157" s="114"/>
      <c r="E157" s="114"/>
      <c r="F157" s="114"/>
      <c r="I157" s="51"/>
      <c r="K157" s="51"/>
    </row>
    <row r="158" spans="1:11">
      <c r="D158" s="114"/>
      <c r="E158" s="114"/>
      <c r="F158" s="114"/>
      <c r="I158" s="51"/>
      <c r="K158" s="51"/>
    </row>
    <row r="159" spans="1:11">
      <c r="D159" s="114"/>
      <c r="E159" s="114"/>
      <c r="F159" s="114"/>
      <c r="I159" s="51"/>
      <c r="K159" s="51"/>
    </row>
    <row r="160" spans="1:11">
      <c r="D160" s="114"/>
      <c r="E160" s="114"/>
      <c r="F160" s="114"/>
      <c r="I160" s="51"/>
      <c r="K160" s="51"/>
    </row>
    <row r="161" spans="1:25">
      <c r="D161" s="114"/>
      <c r="E161" s="114"/>
      <c r="F161" s="114"/>
      <c r="I161" s="51"/>
      <c r="K161" s="51"/>
    </row>
    <row r="162" spans="1:25">
      <c r="D162" s="114"/>
      <c r="E162" s="114"/>
      <c r="F162" s="114"/>
      <c r="I162" s="51"/>
      <c r="K162" s="51"/>
    </row>
    <row r="163" spans="1:25">
      <c r="D163" s="114"/>
      <c r="E163" s="114"/>
      <c r="F163" s="114"/>
      <c r="I163" s="51"/>
      <c r="K163" s="51"/>
    </row>
    <row r="164" spans="1:25">
      <c r="D164" s="114"/>
      <c r="E164" s="114"/>
      <c r="F164" s="114"/>
      <c r="I164" s="51"/>
      <c r="K164" s="51"/>
    </row>
    <row r="165" spans="1:25">
      <c r="D165" s="114"/>
      <c r="E165" s="114"/>
      <c r="F165" s="114"/>
      <c r="I165" s="51"/>
      <c r="K165" s="51"/>
    </row>
    <row r="166" spans="1:25">
      <c r="D166" s="114"/>
      <c r="E166" s="114"/>
      <c r="F166" s="114"/>
      <c r="I166" s="51"/>
      <c r="K166" s="51"/>
    </row>
    <row r="167" spans="1:25">
      <c r="D167" s="114"/>
      <c r="E167" s="114"/>
      <c r="F167" s="114"/>
      <c r="I167" s="51"/>
      <c r="K167" s="51"/>
    </row>
    <row r="168" spans="1:25">
      <c r="D168" s="114"/>
      <c r="E168" s="114"/>
      <c r="F168" s="114"/>
      <c r="I168" s="51"/>
      <c r="K168" s="51"/>
    </row>
    <row r="169" spans="1:25">
      <c r="D169" s="114"/>
      <c r="E169" s="114"/>
      <c r="F169" s="114"/>
      <c r="I169" s="51"/>
      <c r="K169" s="51"/>
    </row>
    <row r="170" spans="1:25">
      <c r="D170" s="114"/>
      <c r="E170" s="114"/>
      <c r="F170" s="114"/>
      <c r="I170" s="51"/>
      <c r="K170" s="51"/>
    </row>
    <row r="171" spans="1:25">
      <c r="D171" s="114"/>
      <c r="E171" s="114"/>
      <c r="F171" s="114"/>
      <c r="I171" s="51"/>
      <c r="K171" s="51"/>
    </row>
    <row r="172" spans="1:25" ht="15.75">
      <c r="A172" s="390" t="s">
        <v>733</v>
      </c>
      <c r="D172" s="114"/>
      <c r="E172" s="114"/>
      <c r="F172" s="114"/>
      <c r="I172" s="51"/>
      <c r="K172" s="51"/>
    </row>
    <row r="173" spans="1:25" ht="15.75" customHeight="1">
      <c r="A173" s="388" t="s">
        <v>734</v>
      </c>
      <c r="I173" s="51"/>
      <c r="K173" s="51"/>
      <c r="W173" s="65" t="s">
        <v>109</v>
      </c>
      <c r="X173" s="65" t="s">
        <v>110</v>
      </c>
      <c r="Y173" s="65" t="s">
        <v>109</v>
      </c>
    </row>
    <row r="174" spans="1:25">
      <c r="A174" s="388" t="s">
        <v>735</v>
      </c>
      <c r="B174" s="388" t="s">
        <v>736</v>
      </c>
      <c r="I174" s="51"/>
      <c r="K174" s="51"/>
    </row>
    <row r="175" spans="1:25">
      <c r="I175" s="51"/>
      <c r="K175" s="51"/>
    </row>
    <row r="176" spans="1:25" ht="15.75">
      <c r="A176" s="390" t="s">
        <v>737</v>
      </c>
      <c r="I176" s="51"/>
      <c r="K176" s="51"/>
    </row>
    <row r="177" spans="1:21">
      <c r="A177" s="388" t="s">
        <v>738</v>
      </c>
      <c r="U177" s="51" t="s">
        <v>562</v>
      </c>
    </row>
  </sheetData>
  <mergeCells count="42">
    <mergeCell ref="A2:F2"/>
    <mergeCell ref="D1:E1"/>
    <mergeCell ref="L4:M4"/>
    <mergeCell ref="I7:I8"/>
    <mergeCell ref="D5:E5"/>
    <mergeCell ref="J4:J5"/>
    <mergeCell ref="A4:A5"/>
    <mergeCell ref="B4:B5"/>
    <mergeCell ref="D4:F4"/>
    <mergeCell ref="I4:I5"/>
    <mergeCell ref="I28:I29"/>
    <mergeCell ref="J20:J21"/>
    <mergeCell ref="I20:I21"/>
    <mergeCell ref="L16:M16"/>
    <mergeCell ref="J7:J8"/>
    <mergeCell ref="J33:J34"/>
    <mergeCell ref="I36:I37"/>
    <mergeCell ref="J31:J32"/>
    <mergeCell ref="I33:I34"/>
    <mergeCell ref="I31:I32"/>
    <mergeCell ref="L33:M34"/>
    <mergeCell ref="L29:M29"/>
    <mergeCell ref="K38:K39"/>
    <mergeCell ref="K33:K34"/>
    <mergeCell ref="K28:K29"/>
    <mergeCell ref="K31:K32"/>
    <mergeCell ref="L31:M31"/>
    <mergeCell ref="L32:M32"/>
    <mergeCell ref="L38:M39"/>
    <mergeCell ref="K53:K55"/>
    <mergeCell ref="L37:M37"/>
    <mergeCell ref="L36:M36"/>
    <mergeCell ref="L35:M35"/>
    <mergeCell ref="A156:F156"/>
    <mergeCell ref="I53:I55"/>
    <mergeCell ref="J53:J55"/>
    <mergeCell ref="I46:I48"/>
    <mergeCell ref="L53:P53"/>
    <mergeCell ref="L54:L55"/>
    <mergeCell ref="J38:J39"/>
    <mergeCell ref="J36:J37"/>
    <mergeCell ref="I38:I39"/>
  </mergeCells>
  <pageMargins left="0.590551137924194" right="0" top="0" bottom="0" header="0" footer="0"/>
  <pageSetup paperSize="9" fitToWidth="0" fitToHeight="0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3:J72"/>
  <sheetViews>
    <sheetView topLeftCell="A43" workbookViewId="0"/>
  </sheetViews>
  <sheetFormatPr defaultColWidth="9" defaultRowHeight="12.75"/>
  <cols>
    <col min="2" max="2" width="32.7109375" customWidth="1"/>
    <col min="4" max="4" width="6.7109375" customWidth="1"/>
    <col min="10" max="10" width="7.28515625" customWidth="1"/>
  </cols>
  <sheetData>
    <row r="3" spans="2:6" ht="73.5">
      <c r="B3" s="391" t="s">
        <v>739</v>
      </c>
      <c r="C3" s="391" t="s">
        <v>740</v>
      </c>
      <c r="D3" s="392" t="s">
        <v>741</v>
      </c>
      <c r="E3" s="392" t="s">
        <v>742</v>
      </c>
      <c r="F3" s="392" t="s">
        <v>741</v>
      </c>
    </row>
    <row r="4" spans="2:6" ht="15.75">
      <c r="B4" s="519" t="s">
        <v>743</v>
      </c>
      <c r="C4" s="520"/>
      <c r="D4" s="520"/>
      <c r="E4" s="520"/>
      <c r="F4" s="521"/>
    </row>
    <row r="5" spans="2:6">
      <c r="B5" s="393" t="s">
        <v>477</v>
      </c>
      <c r="C5" s="391" t="s">
        <v>478</v>
      </c>
      <c r="D5" s="391">
        <v>43.4</v>
      </c>
      <c r="E5" s="391">
        <v>110</v>
      </c>
      <c r="F5" s="391">
        <v>110</v>
      </c>
    </row>
    <row r="6" spans="2:6">
      <c r="B6" s="393" t="s">
        <v>479</v>
      </c>
      <c r="C6" s="391" t="s">
        <v>480</v>
      </c>
      <c r="D6" s="391">
        <v>43.41</v>
      </c>
      <c r="E6" s="391">
        <v>109.98</v>
      </c>
      <c r="F6" s="391">
        <v>109.98</v>
      </c>
    </row>
    <row r="7" spans="2:6">
      <c r="B7" s="394" t="s">
        <v>744</v>
      </c>
      <c r="C7" s="391" t="s">
        <v>320</v>
      </c>
      <c r="D7" s="391">
        <v>52.3</v>
      </c>
      <c r="E7" s="391">
        <v>132.5</v>
      </c>
      <c r="F7" s="391">
        <v>132.5</v>
      </c>
    </row>
    <row r="8" spans="2:6">
      <c r="B8" s="393" t="s">
        <v>324</v>
      </c>
      <c r="C8" s="395" t="s">
        <v>325</v>
      </c>
      <c r="D8" s="395">
        <v>0.83</v>
      </c>
      <c r="E8" s="395">
        <v>0.83</v>
      </c>
      <c r="F8" s="395">
        <v>0.83</v>
      </c>
    </row>
    <row r="9" spans="2:6">
      <c r="B9" s="393" t="s">
        <v>485</v>
      </c>
      <c r="C9" s="391" t="s">
        <v>26</v>
      </c>
      <c r="D9" s="391">
        <v>10203</v>
      </c>
      <c r="E9" s="391">
        <v>20580</v>
      </c>
      <c r="F9" s="391">
        <v>488.9</v>
      </c>
    </row>
    <row r="10" spans="2:6">
      <c r="B10" s="393" t="s">
        <v>327</v>
      </c>
      <c r="C10" s="391" t="s">
        <v>92</v>
      </c>
      <c r="D10" s="391">
        <v>442.9</v>
      </c>
      <c r="E10" s="391">
        <v>2263.3000000000002</v>
      </c>
      <c r="F10" s="391">
        <v>53.8</v>
      </c>
    </row>
    <row r="11" spans="2:6">
      <c r="B11" s="393" t="s">
        <v>328</v>
      </c>
      <c r="C11" s="391" t="s">
        <v>70</v>
      </c>
      <c r="D11" s="396">
        <v>0.1</v>
      </c>
      <c r="E11" s="396">
        <v>0.1</v>
      </c>
      <c r="F11" s="396">
        <v>0.1</v>
      </c>
    </row>
    <row r="12" spans="2:6">
      <c r="B12" s="393" t="s">
        <v>329</v>
      </c>
      <c r="C12" s="391" t="s">
        <v>92</v>
      </c>
      <c r="D12" s="391">
        <v>44.3</v>
      </c>
      <c r="E12" s="391">
        <v>226.3</v>
      </c>
      <c r="F12" s="391">
        <v>5.4</v>
      </c>
    </row>
    <row r="13" spans="2:6">
      <c r="B13" s="397" t="s">
        <v>393</v>
      </c>
      <c r="C13" s="4" t="s">
        <v>92</v>
      </c>
      <c r="D13" s="4">
        <v>487.2</v>
      </c>
      <c r="E13" s="4">
        <v>2489.6</v>
      </c>
      <c r="F13" s="4">
        <v>59.1</v>
      </c>
    </row>
    <row r="14" spans="2:6">
      <c r="B14" s="398"/>
      <c r="C14" s="399"/>
      <c r="D14" s="399"/>
      <c r="E14" s="399"/>
      <c r="F14" s="399"/>
    </row>
    <row r="15" spans="2:6">
      <c r="B15" s="398"/>
      <c r="C15" s="399"/>
      <c r="D15" s="399"/>
      <c r="E15" s="399"/>
      <c r="F15" s="399"/>
    </row>
    <row r="16" spans="2:6" ht="85.15" customHeight="1">
      <c r="B16" s="391" t="s">
        <v>739</v>
      </c>
      <c r="C16" s="391" t="s">
        <v>740</v>
      </c>
      <c r="D16" s="392" t="s">
        <v>745</v>
      </c>
      <c r="E16" s="392" t="s">
        <v>746</v>
      </c>
      <c r="F16" s="392" t="s">
        <v>746</v>
      </c>
    </row>
    <row r="17" spans="2:8" ht="16.899999999999999" customHeight="1">
      <c r="B17" s="519" t="s">
        <v>747</v>
      </c>
      <c r="C17" s="520"/>
      <c r="D17" s="520"/>
      <c r="E17" s="520"/>
      <c r="F17" s="521"/>
    </row>
    <row r="18" spans="2:8">
      <c r="B18" s="393" t="s">
        <v>387</v>
      </c>
      <c r="C18" s="391" t="s">
        <v>322</v>
      </c>
      <c r="D18" s="391">
        <v>21.06</v>
      </c>
      <c r="E18" s="391">
        <v>21.06</v>
      </c>
      <c r="F18" s="391">
        <v>21.06</v>
      </c>
    </row>
    <row r="19" spans="2:8">
      <c r="B19" s="393" t="s">
        <v>324</v>
      </c>
      <c r="C19" s="395" t="s">
        <v>325</v>
      </c>
      <c r="D19" s="395">
        <v>0.83</v>
      </c>
      <c r="E19" s="395">
        <v>0.83</v>
      </c>
      <c r="F19" s="391">
        <v>0.83</v>
      </c>
    </row>
    <row r="20" spans="2:8">
      <c r="B20" s="393" t="s">
        <v>326</v>
      </c>
      <c r="C20" s="391" t="s">
        <v>26</v>
      </c>
      <c r="D20" s="391">
        <v>301.3</v>
      </c>
      <c r="E20" s="391">
        <v>2269.6</v>
      </c>
      <c r="F20" s="391">
        <v>102.8</v>
      </c>
    </row>
    <row r="21" spans="2:8">
      <c r="B21" s="393" t="s">
        <v>327</v>
      </c>
      <c r="C21" s="391" t="s">
        <v>92</v>
      </c>
      <c r="D21" s="391">
        <v>6.3</v>
      </c>
      <c r="E21" s="391">
        <v>47.8</v>
      </c>
      <c r="F21" s="391">
        <v>2.2000000000000002</v>
      </c>
    </row>
    <row r="22" spans="2:8">
      <c r="B22" s="393" t="s">
        <v>328</v>
      </c>
      <c r="C22" s="391" t="s">
        <v>70</v>
      </c>
      <c r="D22" s="396">
        <v>0.1</v>
      </c>
      <c r="E22" s="396">
        <v>0.1</v>
      </c>
      <c r="F22" s="396">
        <v>0.1</v>
      </c>
    </row>
    <row r="23" spans="2:8">
      <c r="B23" s="393" t="s">
        <v>329</v>
      </c>
      <c r="C23" s="391" t="s">
        <v>92</v>
      </c>
      <c r="D23" s="391">
        <v>0.6</v>
      </c>
      <c r="E23" s="391">
        <v>4.8</v>
      </c>
      <c r="F23" s="391">
        <v>0.2</v>
      </c>
    </row>
    <row r="24" spans="2:8">
      <c r="B24" s="397" t="s">
        <v>330</v>
      </c>
      <c r="C24" s="4" t="s">
        <v>92</v>
      </c>
      <c r="D24" s="4">
        <v>7</v>
      </c>
      <c r="E24" s="4">
        <v>52.6</v>
      </c>
      <c r="F24" s="4">
        <v>2.4</v>
      </c>
    </row>
    <row r="25" spans="2:8" ht="27" customHeight="1">
      <c r="B25" s="398"/>
      <c r="C25" s="399"/>
      <c r="D25" s="399"/>
      <c r="E25" s="399"/>
      <c r="F25" s="399"/>
    </row>
    <row r="26" spans="2:8" ht="87" customHeight="1">
      <c r="B26" s="391" t="s">
        <v>739</v>
      </c>
      <c r="C26" s="391" t="s">
        <v>740</v>
      </c>
      <c r="D26" s="392" t="s">
        <v>748</v>
      </c>
      <c r="E26" s="392" t="s">
        <v>749</v>
      </c>
    </row>
    <row r="27" spans="2:8" ht="15.75">
      <c r="B27" s="519" t="s">
        <v>750</v>
      </c>
      <c r="C27" s="520"/>
      <c r="D27" s="520"/>
      <c r="E27" s="521"/>
    </row>
    <row r="28" spans="2:8" ht="11.45" customHeight="1">
      <c r="B28" s="393" t="s">
        <v>387</v>
      </c>
      <c r="C28" s="21" t="s">
        <v>478</v>
      </c>
      <c r="D28" s="391">
        <v>55.2</v>
      </c>
      <c r="E28" s="391">
        <v>55.2</v>
      </c>
    </row>
    <row r="29" spans="2:8" ht="11.45" customHeight="1">
      <c r="B29" s="393" t="s">
        <v>321</v>
      </c>
      <c r="C29" s="21" t="s">
        <v>478</v>
      </c>
      <c r="D29" s="391">
        <v>55.2</v>
      </c>
      <c r="E29" s="391">
        <v>55.2</v>
      </c>
    </row>
    <row r="30" spans="2:8" ht="11.45" customHeight="1">
      <c r="B30" s="394" t="s">
        <v>744</v>
      </c>
      <c r="C30" s="391" t="s">
        <v>320</v>
      </c>
      <c r="D30" s="391">
        <v>66.5</v>
      </c>
      <c r="E30" s="391">
        <v>66.5</v>
      </c>
      <c r="H30" s="400"/>
    </row>
    <row r="31" spans="2:8" ht="11.45" customHeight="1">
      <c r="B31" s="393" t="s">
        <v>324</v>
      </c>
      <c r="C31" s="395" t="s">
        <v>325</v>
      </c>
      <c r="D31" s="395">
        <v>0.83</v>
      </c>
      <c r="E31" s="395">
        <v>0.83</v>
      </c>
    </row>
    <row r="32" spans="2:8" ht="11.45" customHeight="1">
      <c r="B32" s="393" t="s">
        <v>326</v>
      </c>
      <c r="C32" s="21" t="s">
        <v>26</v>
      </c>
      <c r="D32" s="391">
        <v>1061</v>
      </c>
      <c r="E32" s="391">
        <v>8205</v>
      </c>
    </row>
    <row r="33" spans="2:5" ht="11.45" customHeight="1">
      <c r="B33" s="393" t="s">
        <v>327</v>
      </c>
      <c r="C33" s="21" t="s">
        <v>92</v>
      </c>
      <c r="D33" s="391">
        <v>58.6</v>
      </c>
      <c r="E33" s="391">
        <v>452.9</v>
      </c>
    </row>
    <row r="34" spans="2:5" ht="11.45" customHeight="1">
      <c r="B34" s="393" t="s">
        <v>328</v>
      </c>
      <c r="C34" s="21" t="s">
        <v>70</v>
      </c>
      <c r="D34" s="396">
        <v>0.1</v>
      </c>
      <c r="E34" s="396">
        <v>0.1</v>
      </c>
    </row>
    <row r="35" spans="2:5" ht="11.45" customHeight="1">
      <c r="B35" s="393" t="s">
        <v>329</v>
      </c>
      <c r="C35" s="21" t="s">
        <v>92</v>
      </c>
      <c r="D35" s="391">
        <v>5.9</v>
      </c>
      <c r="E35" s="391">
        <v>45.3</v>
      </c>
    </row>
    <row r="36" spans="2:5" ht="11.45" customHeight="1">
      <c r="B36" s="397" t="s">
        <v>330</v>
      </c>
      <c r="C36" s="31" t="s">
        <v>92</v>
      </c>
      <c r="D36" s="4">
        <v>64.400000000000006</v>
      </c>
      <c r="E36" s="4">
        <v>498.2</v>
      </c>
    </row>
    <row r="37" spans="2:5" ht="11.45" customHeight="1">
      <c r="B37" s="398"/>
      <c r="C37" s="401"/>
      <c r="D37" s="399"/>
      <c r="E37" s="399"/>
    </row>
    <row r="38" spans="2:5" ht="81.599999999999994" customHeight="1">
      <c r="B38" s="391" t="s">
        <v>739</v>
      </c>
      <c r="C38" s="391" t="s">
        <v>740</v>
      </c>
      <c r="D38" s="392" t="s">
        <v>751</v>
      </c>
      <c r="E38" s="392" t="s">
        <v>133</v>
      </c>
    </row>
    <row r="39" spans="2:5" ht="15.6" customHeight="1">
      <c r="B39" s="522" t="s">
        <v>752</v>
      </c>
      <c r="C39" s="520"/>
      <c r="D39" s="520"/>
      <c r="E39" s="521"/>
    </row>
    <row r="40" spans="2:5" ht="11.45" customHeight="1">
      <c r="B40" s="393" t="s">
        <v>319</v>
      </c>
      <c r="C40" s="391" t="s">
        <v>320</v>
      </c>
      <c r="D40" s="402">
        <v>10.624000000000001</v>
      </c>
      <c r="E40" s="402">
        <v>18.3</v>
      </c>
    </row>
    <row r="41" spans="2:5" ht="11.45" customHeight="1">
      <c r="B41" s="393" t="s">
        <v>321</v>
      </c>
      <c r="C41" s="391" t="s">
        <v>322</v>
      </c>
      <c r="D41" s="402">
        <v>10.624000000000001</v>
      </c>
      <c r="E41" s="402">
        <v>18.260000000000002</v>
      </c>
    </row>
    <row r="42" spans="2:5" ht="11.45" customHeight="1">
      <c r="B42" s="394" t="s">
        <v>744</v>
      </c>
      <c r="C42" s="395" t="s">
        <v>320</v>
      </c>
      <c r="D42" s="402">
        <v>12.8</v>
      </c>
      <c r="E42" s="402">
        <v>22</v>
      </c>
    </row>
    <row r="43" spans="2:5" ht="11.45" customHeight="1">
      <c r="B43" s="393" t="s">
        <v>324</v>
      </c>
      <c r="C43" s="395" t="s">
        <v>325</v>
      </c>
      <c r="D43" s="402">
        <v>0.83</v>
      </c>
      <c r="E43" s="402" t="s">
        <v>753</v>
      </c>
    </row>
    <row r="44" spans="2:5" ht="11.45" customHeight="1">
      <c r="B44" s="393" t="s">
        <v>326</v>
      </c>
      <c r="C44" s="391" t="s">
        <v>26</v>
      </c>
      <c r="D44" s="402">
        <v>120.1</v>
      </c>
      <c r="E44" s="402">
        <v>441.7</v>
      </c>
    </row>
    <row r="45" spans="2:5" ht="11.45" customHeight="1">
      <c r="B45" s="393" t="s">
        <v>327</v>
      </c>
      <c r="C45" s="391" t="s">
        <v>92</v>
      </c>
      <c r="D45" s="402">
        <v>1.3</v>
      </c>
      <c r="E45" s="403">
        <v>8.1</v>
      </c>
    </row>
    <row r="46" spans="2:5" ht="11.45" customHeight="1">
      <c r="B46" s="393" t="s">
        <v>328</v>
      </c>
      <c r="C46" s="391" t="s">
        <v>70</v>
      </c>
      <c r="D46" s="404">
        <v>0.1</v>
      </c>
      <c r="E46" s="404">
        <v>0.1</v>
      </c>
    </row>
    <row r="47" spans="2:5" ht="11.45" customHeight="1">
      <c r="B47" s="393" t="s">
        <v>329</v>
      </c>
      <c r="C47" s="391" t="s">
        <v>92</v>
      </c>
      <c r="D47" s="405">
        <v>0.1</v>
      </c>
      <c r="E47" s="405">
        <v>0.8</v>
      </c>
    </row>
    <row r="48" spans="2:5" ht="11.45" customHeight="1">
      <c r="B48" s="397" t="s">
        <v>330</v>
      </c>
      <c r="C48" s="4" t="s">
        <v>92</v>
      </c>
      <c r="D48" s="4">
        <v>1.4</v>
      </c>
      <c r="E48" s="4">
        <v>8.9</v>
      </c>
    </row>
    <row r="51" spans="2:10">
      <c r="B51" s="406" t="s">
        <v>754</v>
      </c>
    </row>
    <row r="52" spans="2:10" ht="90.75">
      <c r="B52" s="391" t="s">
        <v>739</v>
      </c>
      <c r="C52" s="7" t="s">
        <v>740</v>
      </c>
      <c r="D52" s="392" t="s">
        <v>755</v>
      </c>
      <c r="E52" s="392" t="s">
        <v>756</v>
      </c>
      <c r="F52" s="392" t="s">
        <v>757</v>
      </c>
      <c r="G52" s="392" t="s">
        <v>758</v>
      </c>
      <c r="H52" s="392" t="s">
        <v>759</v>
      </c>
      <c r="I52" s="392" t="s">
        <v>760</v>
      </c>
      <c r="J52" s="392" t="s">
        <v>761</v>
      </c>
    </row>
    <row r="53" spans="2:10" hidden="1">
      <c r="B53" s="394" t="s">
        <v>477</v>
      </c>
      <c r="C53" s="391" t="s">
        <v>478</v>
      </c>
      <c r="D53" s="403">
        <f t="shared" ref="D53:J53" si="0">D54</f>
        <v>4.26</v>
      </c>
      <c r="E53" s="403">
        <f t="shared" si="0"/>
        <v>12.78</v>
      </c>
      <c r="F53" s="403">
        <f t="shared" si="0"/>
        <v>22.72</v>
      </c>
      <c r="G53" s="403">
        <f t="shared" si="0"/>
        <v>35.5</v>
      </c>
      <c r="H53" s="403">
        <f t="shared" si="0"/>
        <v>19.88</v>
      </c>
      <c r="I53" s="403">
        <f t="shared" si="0"/>
        <v>14.11</v>
      </c>
      <c r="J53" s="403">
        <f t="shared" si="0"/>
        <v>11.702999999999999</v>
      </c>
    </row>
    <row r="54" spans="2:10">
      <c r="B54" s="394" t="s">
        <v>479</v>
      </c>
      <c r="C54" s="391" t="s">
        <v>480</v>
      </c>
      <c r="D54" s="403">
        <f t="shared" ref="D54:J54" si="1">D55*D56</f>
        <v>4.26</v>
      </c>
      <c r="E54" s="403">
        <f t="shared" si="1"/>
        <v>12.78</v>
      </c>
      <c r="F54" s="403">
        <f t="shared" si="1"/>
        <v>22.72</v>
      </c>
      <c r="G54" s="403">
        <f t="shared" si="1"/>
        <v>35.5</v>
      </c>
      <c r="H54" s="403">
        <f t="shared" si="1"/>
        <v>19.88</v>
      </c>
      <c r="I54" s="403">
        <f t="shared" si="1"/>
        <v>14.11</v>
      </c>
      <c r="J54" s="403">
        <f t="shared" si="1"/>
        <v>11.702999999999999</v>
      </c>
    </row>
    <row r="55" spans="2:10">
      <c r="B55" s="394" t="s">
        <v>744</v>
      </c>
      <c r="C55" s="391" t="s">
        <v>320</v>
      </c>
      <c r="D55" s="391">
        <v>6</v>
      </c>
      <c r="E55" s="391">
        <v>18</v>
      </c>
      <c r="F55" s="391">
        <v>32</v>
      </c>
      <c r="G55" s="407">
        <v>50</v>
      </c>
      <c r="H55" s="407">
        <v>28</v>
      </c>
      <c r="I55" s="407">
        <v>17</v>
      </c>
      <c r="J55" s="407">
        <v>14.1</v>
      </c>
    </row>
    <row r="56" spans="2:10">
      <c r="B56" s="394" t="s">
        <v>324</v>
      </c>
      <c r="C56" s="395" t="s">
        <v>325</v>
      </c>
      <c r="D56" s="391">
        <v>0.71</v>
      </c>
      <c r="E56" s="391">
        <v>0.71</v>
      </c>
      <c r="F56" s="391">
        <v>0.71</v>
      </c>
      <c r="G56" s="391">
        <v>0.71</v>
      </c>
      <c r="H56" s="391">
        <v>0.71</v>
      </c>
      <c r="I56" s="407">
        <v>0.83</v>
      </c>
      <c r="J56" s="391">
        <v>0.83</v>
      </c>
    </row>
    <row r="57" spans="2:10" hidden="1">
      <c r="B57" s="394" t="s">
        <v>762</v>
      </c>
      <c r="C57" s="391" t="s">
        <v>26</v>
      </c>
      <c r="D57" s="391">
        <v>1100</v>
      </c>
      <c r="E57" s="391">
        <v>2000</v>
      </c>
      <c r="F57" s="391">
        <v>4000</v>
      </c>
      <c r="G57" s="407">
        <v>8000</v>
      </c>
      <c r="H57" s="407">
        <v>2000</v>
      </c>
      <c r="I57" s="407">
        <v>2000</v>
      </c>
      <c r="J57" s="407">
        <v>8000</v>
      </c>
    </row>
    <row r="58" spans="2:10" hidden="1">
      <c r="B58" s="394" t="s">
        <v>327</v>
      </c>
      <c r="C58" s="391" t="s">
        <v>92</v>
      </c>
      <c r="D58" s="403">
        <f t="shared" ref="D58:J58" si="2">D57*D53/1000</f>
        <v>4.6859999999999999</v>
      </c>
      <c r="E58" s="403">
        <f t="shared" si="2"/>
        <v>25.56</v>
      </c>
      <c r="F58" s="403">
        <f t="shared" si="2"/>
        <v>90.88</v>
      </c>
      <c r="G58" s="403">
        <f t="shared" si="2"/>
        <v>284</v>
      </c>
      <c r="H58" s="403">
        <f t="shared" si="2"/>
        <v>39.76</v>
      </c>
      <c r="I58" s="403">
        <f t="shared" si="2"/>
        <v>28.22</v>
      </c>
      <c r="J58" s="403">
        <f t="shared" si="2"/>
        <v>93.623999999999995</v>
      </c>
    </row>
    <row r="59" spans="2:10" hidden="1">
      <c r="B59" s="394" t="s">
        <v>328</v>
      </c>
      <c r="C59" s="391" t="s">
        <v>70</v>
      </c>
      <c r="D59" s="396">
        <v>0.1</v>
      </c>
      <c r="E59" s="396">
        <v>0.1</v>
      </c>
      <c r="F59" s="396">
        <v>0.1</v>
      </c>
      <c r="G59" s="396">
        <v>0.1</v>
      </c>
      <c r="H59" s="396">
        <v>0.1</v>
      </c>
      <c r="I59" s="396">
        <v>0.1</v>
      </c>
      <c r="J59" s="396">
        <v>0.1</v>
      </c>
    </row>
    <row r="60" spans="2:10" hidden="1">
      <c r="B60" s="394" t="s">
        <v>329</v>
      </c>
      <c r="C60" s="391" t="s">
        <v>92</v>
      </c>
      <c r="D60" s="403">
        <f t="shared" ref="D60:J60" si="3">D59*D58</f>
        <v>0.46860000000000002</v>
      </c>
      <c r="E60" s="403">
        <f t="shared" si="3"/>
        <v>2.556</v>
      </c>
      <c r="F60" s="403">
        <f t="shared" si="3"/>
        <v>9.0879999999999992</v>
      </c>
      <c r="G60" s="403">
        <f t="shared" si="3"/>
        <v>28.400000000000002</v>
      </c>
      <c r="H60" s="403">
        <f t="shared" si="3"/>
        <v>3.976</v>
      </c>
      <c r="I60" s="403">
        <f t="shared" si="3"/>
        <v>2.8220000000000001</v>
      </c>
      <c r="J60" s="403">
        <f t="shared" si="3"/>
        <v>9.3623999999999992</v>
      </c>
    </row>
    <row r="61" spans="2:10">
      <c r="B61" s="408" t="s">
        <v>330</v>
      </c>
      <c r="C61" s="4" t="s">
        <v>92</v>
      </c>
      <c r="D61" s="409">
        <f t="shared" ref="D61:J61" si="4">D60+D58</f>
        <v>5.1546000000000003</v>
      </c>
      <c r="E61" s="409">
        <f t="shared" si="4"/>
        <v>28.116</v>
      </c>
      <c r="F61" s="409">
        <f t="shared" si="4"/>
        <v>99.967999999999989</v>
      </c>
      <c r="G61" s="409">
        <f t="shared" si="4"/>
        <v>312.39999999999998</v>
      </c>
      <c r="H61" s="409">
        <f t="shared" si="4"/>
        <v>43.735999999999997</v>
      </c>
      <c r="I61" s="409">
        <f t="shared" si="4"/>
        <v>31.041999999999998</v>
      </c>
      <c r="J61" s="409">
        <f t="shared" si="4"/>
        <v>102.98639999999999</v>
      </c>
    </row>
    <row r="72" spans="3:3" ht="15">
      <c r="C72" s="410"/>
    </row>
  </sheetData>
  <mergeCells count="4">
    <mergeCell ref="B4:F4"/>
    <mergeCell ref="B17:F17"/>
    <mergeCell ref="B27:E27"/>
    <mergeCell ref="B39:E39"/>
  </mergeCells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O67"/>
  <sheetViews>
    <sheetView topLeftCell="A16" workbookViewId="0">
      <selection activeCell="C30" sqref="C30"/>
    </sheetView>
  </sheetViews>
  <sheetFormatPr defaultColWidth="9" defaultRowHeight="15" customHeight="1" outlineLevelRow="1"/>
  <cols>
    <col min="1" max="1" width="50.42578125" style="51" customWidth="1"/>
    <col min="2" max="2" width="11.42578125" style="52" customWidth="1"/>
    <col min="3" max="6" width="11.28515625" style="51" customWidth="1"/>
    <col min="7" max="7" width="12.7109375" style="51" customWidth="1"/>
    <col min="8" max="8" width="9" style="51" bestFit="1" customWidth="1"/>
    <col min="9" max="16384" width="9" style="51"/>
  </cols>
  <sheetData>
    <row r="1" spans="1:9" ht="12.75"/>
    <row r="2" spans="1:9" ht="12.75">
      <c r="A2" s="525" t="s">
        <v>331</v>
      </c>
      <c r="B2" s="525"/>
      <c r="C2" s="525"/>
      <c r="D2" s="525"/>
      <c r="E2" s="525"/>
      <c r="F2" s="162"/>
      <c r="G2" s="162"/>
    </row>
    <row r="3" spans="1:9" ht="31.5" customHeight="1">
      <c r="A3" s="53" t="s">
        <v>332</v>
      </c>
      <c r="B3" s="61"/>
      <c r="C3" s="163" t="s">
        <v>333</v>
      </c>
      <c r="D3" s="163" t="s">
        <v>334</v>
      </c>
      <c r="E3" s="163" t="s">
        <v>334</v>
      </c>
      <c r="F3" s="526" t="s">
        <v>1092</v>
      </c>
      <c r="G3" s="162"/>
    </row>
    <row r="4" spans="1:9" ht="12.75">
      <c r="A4" s="54" t="s">
        <v>335</v>
      </c>
      <c r="B4" s="61"/>
      <c r="C4" s="61"/>
      <c r="D4" s="61"/>
      <c r="E4" s="61"/>
      <c r="F4" s="526" t="s">
        <v>1093</v>
      </c>
      <c r="G4" s="162"/>
    </row>
    <row r="5" spans="1:9" ht="12.75">
      <c r="A5" s="54" t="s">
        <v>336</v>
      </c>
      <c r="B5" s="61"/>
      <c r="C5" s="54">
        <v>2.15</v>
      </c>
      <c r="D5" s="54">
        <v>2.2000000000000002</v>
      </c>
      <c r="E5" s="54">
        <v>2.2000000000000002</v>
      </c>
      <c r="F5" s="526" t="s">
        <v>1094</v>
      </c>
    </row>
    <row r="6" spans="1:9" ht="12.75">
      <c r="A6" s="54" t="s">
        <v>337</v>
      </c>
      <c r="B6" s="61"/>
      <c r="C6" s="54">
        <v>11.9</v>
      </c>
      <c r="D6" s="54">
        <v>11.84</v>
      </c>
      <c r="E6" s="54">
        <v>11.84</v>
      </c>
      <c r="F6" s="526" t="s">
        <v>1095</v>
      </c>
    </row>
    <row r="7" spans="1:9" ht="12.75">
      <c r="A7" s="54" t="s">
        <v>338</v>
      </c>
      <c r="B7" s="61"/>
      <c r="C7" s="54">
        <v>12.1</v>
      </c>
      <c r="D7" s="54">
        <v>12.08</v>
      </c>
      <c r="E7" s="54">
        <v>12.08</v>
      </c>
      <c r="F7" s="526" t="s">
        <v>1096</v>
      </c>
    </row>
    <row r="8" spans="1:9" ht="12.75">
      <c r="A8" s="54" t="s">
        <v>339</v>
      </c>
      <c r="B8" s="61" t="s">
        <v>29</v>
      </c>
      <c r="C8" s="54">
        <v>7.75</v>
      </c>
      <c r="D8" s="54">
        <v>7.76</v>
      </c>
      <c r="E8" s="54">
        <v>7.76</v>
      </c>
      <c r="F8" s="526" t="s">
        <v>1097</v>
      </c>
    </row>
    <row r="9" spans="1:9" ht="12.75">
      <c r="A9" s="54" t="s">
        <v>340</v>
      </c>
      <c r="B9" s="61"/>
      <c r="C9" s="54">
        <v>10.220000000000001</v>
      </c>
      <c r="D9" s="54">
        <v>9.1999999999999993</v>
      </c>
      <c r="E9" s="54">
        <v>9.1999999999999993</v>
      </c>
      <c r="F9" s="526" t="s">
        <v>1098</v>
      </c>
      <c r="G9" s="82"/>
    </row>
    <row r="10" spans="1:9" ht="12.75">
      <c r="A10" s="54" t="s">
        <v>341</v>
      </c>
      <c r="B10" s="61" t="s">
        <v>29</v>
      </c>
      <c r="C10" s="54">
        <v>11.03</v>
      </c>
      <c r="D10" s="54">
        <v>11.08</v>
      </c>
      <c r="E10" s="54">
        <v>11.08</v>
      </c>
      <c r="F10" s="526" t="s">
        <v>1099</v>
      </c>
    </row>
    <row r="11" spans="1:9" ht="12.75">
      <c r="A11" s="54" t="s">
        <v>342</v>
      </c>
      <c r="B11" s="61" t="s">
        <v>29</v>
      </c>
      <c r="C11" s="54">
        <v>7.79</v>
      </c>
      <c r="D11" s="54">
        <v>7.59</v>
      </c>
      <c r="E11" s="54">
        <v>7.59</v>
      </c>
      <c r="F11" s="526" t="s">
        <v>1100</v>
      </c>
    </row>
    <row r="12" spans="1:9">
      <c r="A12" s="54" t="s">
        <v>343</v>
      </c>
      <c r="B12" s="61" t="s">
        <v>344</v>
      </c>
      <c r="C12" s="54">
        <v>36</v>
      </c>
      <c r="D12" s="54">
        <v>34</v>
      </c>
      <c r="E12" s="54">
        <v>33</v>
      </c>
      <c r="F12" s="526" t="s">
        <v>1101</v>
      </c>
      <c r="I12" s="51">
        <f>6+2+5+2</f>
        <v>15</v>
      </c>
    </row>
    <row r="13" spans="1:9" ht="12.75">
      <c r="A13" s="54" t="s">
        <v>345</v>
      </c>
      <c r="B13" s="61"/>
      <c r="C13" s="54"/>
      <c r="D13" s="54"/>
      <c r="E13" s="54"/>
      <c r="F13" s="526" t="s">
        <v>1102</v>
      </c>
      <c r="G13" s="52"/>
    </row>
    <row r="14" spans="1:9" ht="12.75">
      <c r="A14" s="54" t="s">
        <v>346</v>
      </c>
      <c r="B14" s="61" t="s">
        <v>29</v>
      </c>
      <c r="C14" s="54">
        <v>3.34</v>
      </c>
      <c r="D14" s="54">
        <v>3.54</v>
      </c>
      <c r="E14" s="54">
        <v>3.54</v>
      </c>
      <c r="F14" s="526" t="s">
        <v>1103</v>
      </c>
      <c r="G14" s="52"/>
    </row>
    <row r="15" spans="1:9" ht="12.75">
      <c r="A15" s="54" t="s">
        <v>347</v>
      </c>
      <c r="B15" s="61" t="s">
        <v>92</v>
      </c>
      <c r="C15" s="79">
        <v>44.9</v>
      </c>
      <c r="D15" s="79">
        <v>75.2</v>
      </c>
      <c r="E15" s="79">
        <v>75.2</v>
      </c>
      <c r="F15" s="526" t="s">
        <v>1104</v>
      </c>
    </row>
    <row r="16" spans="1:9" ht="12.75">
      <c r="A16" s="54" t="s">
        <v>348</v>
      </c>
      <c r="B16" s="61" t="s">
        <v>349</v>
      </c>
      <c r="C16" s="72" t="s">
        <v>350</v>
      </c>
      <c r="D16" s="72" t="s">
        <v>351</v>
      </c>
      <c r="E16" s="72" t="s">
        <v>351</v>
      </c>
      <c r="F16" s="526" t="s">
        <v>1105</v>
      </c>
    </row>
    <row r="17" spans="1:15" ht="18">
      <c r="A17" s="524" t="s">
        <v>352</v>
      </c>
      <c r="B17" s="524"/>
      <c r="C17" s="524"/>
      <c r="D17" s="524"/>
      <c r="E17" s="165"/>
      <c r="F17" s="526" t="s">
        <v>1106</v>
      </c>
      <c r="G17" s="165"/>
      <c r="H17" s="165"/>
      <c r="I17" s="165"/>
      <c r="J17" s="165"/>
      <c r="K17" s="165"/>
      <c r="L17" s="165"/>
    </row>
    <row r="18" spans="1:15" ht="12.75">
      <c r="A18" s="57"/>
      <c r="B18" s="162"/>
      <c r="C18" s="57"/>
      <c r="F18" s="526" t="s">
        <v>1107</v>
      </c>
    </row>
    <row r="19" spans="1:15" ht="15.75">
      <c r="A19" s="474" t="s">
        <v>353</v>
      </c>
      <c r="B19" s="478" t="s">
        <v>224</v>
      </c>
      <c r="C19" s="468" t="s">
        <v>2</v>
      </c>
      <c r="D19" s="469"/>
      <c r="E19" s="470"/>
      <c r="F19" s="526" t="s">
        <v>1108</v>
      </c>
      <c r="G19" s="169"/>
    </row>
    <row r="20" spans="1:15" ht="33" customHeight="1">
      <c r="A20" s="475"/>
      <c r="B20" s="479"/>
      <c r="C20" s="170" t="s">
        <v>354</v>
      </c>
      <c r="D20" s="170" t="s">
        <v>355</v>
      </c>
      <c r="E20" s="170" t="s">
        <v>356</v>
      </c>
      <c r="F20" s="526" t="s">
        <v>1109</v>
      </c>
      <c r="G20" s="169"/>
      <c r="N20" s="52"/>
      <c r="O20" s="52"/>
    </row>
    <row r="21" spans="1:15" ht="15.75">
      <c r="A21" s="476" t="s">
        <v>67</v>
      </c>
      <c r="B21" s="168" t="s">
        <v>92</v>
      </c>
      <c r="C21" s="172">
        <f>'БВР-основ'!L7*1000</f>
        <v>73000</v>
      </c>
      <c r="D21" s="172">
        <f>'БВР-основ'!M7*1000</f>
        <v>736400</v>
      </c>
      <c r="E21" s="172">
        <f>Исходные!C12*Исходные!C16*1000</f>
        <v>23124</v>
      </c>
      <c r="F21" s="526" t="s">
        <v>1110</v>
      </c>
      <c r="G21" s="173"/>
      <c r="K21" s="174"/>
      <c r="L21" s="174"/>
      <c r="N21" s="174"/>
      <c r="O21" s="174"/>
    </row>
    <row r="22" spans="1:15" ht="17.25" customHeight="1">
      <c r="A22" s="477"/>
      <c r="B22" s="168" t="s">
        <v>357</v>
      </c>
      <c r="C22" s="172">
        <f>C21/Исходные!C14</f>
        <v>30416.666666666668</v>
      </c>
      <c r="D22" s="172">
        <f>'БВР-основ'!M8*1000</f>
        <v>280000</v>
      </c>
      <c r="E22" s="172">
        <v>12300</v>
      </c>
      <c r="F22" s="526" t="s">
        <v>1111</v>
      </c>
      <c r="G22" s="173"/>
      <c r="K22" s="174"/>
      <c r="L22" s="174"/>
      <c r="N22" s="174"/>
      <c r="O22" s="174"/>
    </row>
    <row r="23" spans="1:15" ht="30.75" customHeight="1">
      <c r="A23" s="171" t="s">
        <v>332</v>
      </c>
      <c r="B23" s="168"/>
      <c r="C23" s="167" t="str">
        <f>C3</f>
        <v xml:space="preserve">Hyndai R450LC-7. </v>
      </c>
      <c r="D23" s="167" t="str">
        <f>D3</f>
        <v xml:space="preserve">Hyndai R520LC-9S </v>
      </c>
      <c r="E23" s="167" t="str">
        <f>E3</f>
        <v xml:space="preserve">Hyndai R520LC-9S </v>
      </c>
      <c r="F23" s="526" t="s">
        <v>1112</v>
      </c>
      <c r="G23" s="164"/>
      <c r="K23" s="162"/>
      <c r="L23" s="162"/>
      <c r="N23" s="162"/>
      <c r="O23" s="162"/>
    </row>
    <row r="24" spans="1:15" ht="22.5" customHeight="1">
      <c r="A24" s="171" t="s">
        <v>358</v>
      </c>
      <c r="B24" s="166" t="s">
        <v>359</v>
      </c>
      <c r="C24" s="172">
        <f>C25*C42*C43*C44</f>
        <v>810680.86956521741</v>
      </c>
      <c r="D24" s="172">
        <f>D25*D42*D43*D44</f>
        <v>990654.92307692347</v>
      </c>
      <c r="E24" s="172">
        <f>E25*E42*E43*E44</f>
        <v>960635.07692307723</v>
      </c>
      <c r="F24" s="526" t="s">
        <v>1113</v>
      </c>
      <c r="G24" s="175"/>
      <c r="K24" s="176"/>
      <c r="L24" s="176"/>
      <c r="N24" s="176"/>
      <c r="O24" s="176"/>
    </row>
    <row r="25" spans="1:15" ht="18.75" customHeight="1">
      <c r="A25" s="171" t="s">
        <v>360</v>
      </c>
      <c r="B25" s="168" t="s">
        <v>361</v>
      </c>
      <c r="C25" s="177">
        <f>C26*C27*C29*C34*C32</f>
        <v>1233.913043478261</v>
      </c>
      <c r="D25" s="177">
        <f>D26*D27*D29*D34*D32</f>
        <v>1507.8461538461543</v>
      </c>
      <c r="E25" s="177">
        <f>E26*E27*E29*E34*E32</f>
        <v>1462.1538461538464</v>
      </c>
      <c r="F25" s="526" t="s">
        <v>1114</v>
      </c>
      <c r="G25" s="178"/>
      <c r="K25" s="176"/>
      <c r="L25" s="176"/>
      <c r="N25" s="176"/>
      <c r="O25" s="176"/>
    </row>
    <row r="26" spans="1:15" ht="18" customHeight="1">
      <c r="A26" s="171" t="s">
        <v>362</v>
      </c>
      <c r="B26" s="168" t="s">
        <v>357</v>
      </c>
      <c r="C26" s="168">
        <f>C5</f>
        <v>2.15</v>
      </c>
      <c r="D26" s="168">
        <f>D5</f>
        <v>2.2000000000000002</v>
      </c>
      <c r="E26" s="168">
        <f>E5</f>
        <v>2.2000000000000002</v>
      </c>
      <c r="F26" s="526" t="s">
        <v>1115</v>
      </c>
      <c r="G26" s="58"/>
    </row>
    <row r="27" spans="1:15" ht="18.75">
      <c r="A27" s="171" t="s">
        <v>363</v>
      </c>
      <c r="B27" s="168" t="s">
        <v>146</v>
      </c>
      <c r="C27" s="179">
        <f>3600/C28</f>
        <v>100</v>
      </c>
      <c r="D27" s="179">
        <f>3600/D28</f>
        <v>112.5</v>
      </c>
      <c r="E27" s="179">
        <f>3600/E28</f>
        <v>109.09090909090909</v>
      </c>
      <c r="F27" s="526" t="s">
        <v>1116</v>
      </c>
      <c r="G27" s="180"/>
      <c r="K27" s="82"/>
      <c r="L27" s="82"/>
      <c r="N27" s="82"/>
      <c r="O27" s="82"/>
    </row>
    <row r="28" spans="1:15" ht="18.75">
      <c r="A28" s="171" t="s">
        <v>364</v>
      </c>
      <c r="B28" s="168" t="s">
        <v>365</v>
      </c>
      <c r="C28" s="168">
        <f>C12</f>
        <v>36</v>
      </c>
      <c r="D28" s="168">
        <v>32</v>
      </c>
      <c r="E28" s="168">
        <f>E12</f>
        <v>33</v>
      </c>
      <c r="F28" s="526" t="s">
        <v>1117</v>
      </c>
      <c r="G28" s="58"/>
    </row>
    <row r="29" spans="1:15" ht="18.75">
      <c r="A29" s="171" t="s">
        <v>366</v>
      </c>
      <c r="B29" s="168" t="s">
        <v>367</v>
      </c>
      <c r="C29" s="181">
        <f>C30/C31</f>
        <v>0.65217391304347838</v>
      </c>
      <c r="D29" s="181">
        <f>D30/D31</f>
        <v>0.69230769230769229</v>
      </c>
      <c r="E29" s="181">
        <f>E30/E31</f>
        <v>0.69230769230769229</v>
      </c>
      <c r="F29" s="526" t="s">
        <v>1118</v>
      </c>
      <c r="G29" s="182"/>
      <c r="K29" s="89"/>
      <c r="L29" s="89"/>
      <c r="N29" s="89"/>
      <c r="O29" s="89"/>
    </row>
    <row r="30" spans="1:15" ht="18.75">
      <c r="A30" s="171" t="s">
        <v>368</v>
      </c>
      <c r="B30" s="168" t="s">
        <v>367</v>
      </c>
      <c r="C30" s="181">
        <v>0.9</v>
      </c>
      <c r="D30" s="181">
        <v>0.9</v>
      </c>
      <c r="E30" s="181">
        <v>0.9</v>
      </c>
      <c r="F30" s="526" t="s">
        <v>1119</v>
      </c>
      <c r="G30" s="58"/>
    </row>
    <row r="31" spans="1:15" ht="18.75">
      <c r="A31" s="171" t="s">
        <v>369</v>
      </c>
      <c r="B31" s="168" t="s">
        <v>367</v>
      </c>
      <c r="C31" s="179">
        <f>Исходные!C33</f>
        <v>1.38</v>
      </c>
      <c r="D31" s="181">
        <f>Исходные!C34</f>
        <v>1.3</v>
      </c>
      <c r="E31" s="168">
        <v>1.3</v>
      </c>
      <c r="F31" s="526" t="s">
        <v>1120</v>
      </c>
      <c r="G31" s="58"/>
    </row>
    <row r="32" spans="1:15" ht="18.75">
      <c r="A32" s="171" t="s">
        <v>370</v>
      </c>
      <c r="B32" s="168" t="s">
        <v>367</v>
      </c>
      <c r="C32" s="168">
        <v>0.8</v>
      </c>
      <c r="D32" s="168">
        <v>0.8</v>
      </c>
      <c r="E32" s="168">
        <v>0.8</v>
      </c>
      <c r="F32" s="526" t="s">
        <v>1121</v>
      </c>
      <c r="G32" s="58"/>
    </row>
    <row r="33" spans="1:15" ht="15" hidden="1" customHeight="1" outlineLevel="1">
      <c r="A33" s="183" t="s">
        <v>371</v>
      </c>
      <c r="B33" s="184"/>
      <c r="C33" s="181">
        <f>(C34-C35-C36-C37-C38)/C34</f>
        <v>0.77272727272727271</v>
      </c>
      <c r="D33" s="181">
        <f>(D34-D35-D36-D37-D38)/D34</f>
        <v>0.77272727272727271</v>
      </c>
      <c r="E33" s="168"/>
      <c r="F33" s="526" t="s">
        <v>1122</v>
      </c>
      <c r="G33" s="182"/>
      <c r="K33" s="89"/>
      <c r="L33" s="89"/>
      <c r="N33" s="89"/>
      <c r="O33" s="89"/>
    </row>
    <row r="34" spans="1:15" ht="15.75" collapsed="1">
      <c r="A34" s="171" t="s">
        <v>372</v>
      </c>
      <c r="B34" s="168" t="s">
        <v>26</v>
      </c>
      <c r="C34" s="177">
        <f>Исходные!$C$27</f>
        <v>11</v>
      </c>
      <c r="D34" s="177">
        <f>Исходные!$C$27</f>
        <v>11</v>
      </c>
      <c r="E34" s="177">
        <f>Исходные!$C$27</f>
        <v>11</v>
      </c>
      <c r="F34" s="526" t="s">
        <v>1123</v>
      </c>
      <c r="G34" s="178"/>
      <c r="K34" s="176"/>
      <c r="L34" s="176"/>
      <c r="N34" s="176"/>
      <c r="O34" s="176"/>
    </row>
    <row r="35" spans="1:15" ht="15" hidden="1" customHeight="1" outlineLevel="1">
      <c r="A35" s="171" t="s">
        <v>373</v>
      </c>
      <c r="B35" s="168"/>
      <c r="C35" s="168">
        <v>1</v>
      </c>
      <c r="D35" s="168">
        <v>1</v>
      </c>
      <c r="E35" s="168"/>
      <c r="F35" s="526" t="s">
        <v>1124</v>
      </c>
      <c r="G35" s="58"/>
    </row>
    <row r="36" spans="1:15" ht="15" hidden="1" customHeight="1" outlineLevel="1">
      <c r="A36" s="171" t="s">
        <v>374</v>
      </c>
      <c r="B36" s="168"/>
      <c r="C36" s="168">
        <v>0.5</v>
      </c>
      <c r="D36" s="168">
        <v>0.5</v>
      </c>
      <c r="E36" s="168"/>
      <c r="F36" s="526" t="s">
        <v>1125</v>
      </c>
      <c r="G36" s="58"/>
    </row>
    <row r="37" spans="1:15" ht="15" hidden="1" customHeight="1" outlineLevel="1">
      <c r="A37" s="171" t="s">
        <v>375</v>
      </c>
      <c r="B37" s="168"/>
      <c r="C37" s="168">
        <v>0.5</v>
      </c>
      <c r="D37" s="168">
        <v>0.5</v>
      </c>
      <c r="E37" s="168"/>
      <c r="F37" s="526" t="s">
        <v>1126</v>
      </c>
      <c r="G37" s="58"/>
    </row>
    <row r="38" spans="1:15" ht="15" hidden="1" customHeight="1" outlineLevel="1">
      <c r="A38" s="171" t="s">
        <v>376</v>
      </c>
      <c r="B38" s="168"/>
      <c r="C38" s="168">
        <v>0.5</v>
      </c>
      <c r="D38" s="168">
        <v>0.5</v>
      </c>
      <c r="E38" s="168"/>
      <c r="F38" s="526" t="s">
        <v>1127</v>
      </c>
      <c r="G38" s="58"/>
    </row>
    <row r="39" spans="1:15" ht="15" hidden="1" customHeight="1" outlineLevel="1">
      <c r="A39" s="171" t="s">
        <v>377</v>
      </c>
      <c r="B39" s="168"/>
      <c r="C39" s="177">
        <v>650</v>
      </c>
      <c r="D39" s="177">
        <v>650</v>
      </c>
      <c r="E39" s="168"/>
      <c r="F39" s="526" t="s">
        <v>1128</v>
      </c>
      <c r="G39" s="178"/>
      <c r="K39" s="176"/>
      <c r="L39" s="176"/>
      <c r="N39" s="176"/>
      <c r="O39" s="176"/>
    </row>
    <row r="40" spans="1:15" ht="15" hidden="1" customHeight="1" outlineLevel="1">
      <c r="A40" s="171" t="s">
        <v>378</v>
      </c>
      <c r="B40" s="168"/>
      <c r="C40" s="177">
        <v>977</v>
      </c>
      <c r="D40" s="177">
        <v>977</v>
      </c>
      <c r="E40" s="168"/>
      <c r="F40" s="526" t="s">
        <v>1129</v>
      </c>
      <c r="G40" s="178"/>
      <c r="K40" s="176"/>
      <c r="L40" s="176"/>
      <c r="N40" s="176"/>
      <c r="O40" s="176"/>
    </row>
    <row r="41" spans="1:15" ht="15" hidden="1" customHeight="1" outlineLevel="1">
      <c r="A41" s="171" t="s">
        <v>379</v>
      </c>
      <c r="B41" s="168"/>
      <c r="C41" s="185">
        <f>C40/12*8</f>
        <v>651.33333333333337</v>
      </c>
      <c r="D41" s="185">
        <f>D40/12*8</f>
        <v>651.33333333333337</v>
      </c>
      <c r="E41" s="168"/>
      <c r="F41" s="526" t="s">
        <v>1130</v>
      </c>
      <c r="G41" s="186"/>
      <c r="K41" s="187"/>
      <c r="L41" s="187"/>
      <c r="N41" s="187"/>
      <c r="O41" s="187"/>
    </row>
    <row r="42" spans="1:15" ht="18.75" collapsed="1">
      <c r="A42" s="171" t="s">
        <v>380</v>
      </c>
      <c r="B42" s="168"/>
      <c r="C42" s="177">
        <v>2</v>
      </c>
      <c r="D42" s="177">
        <v>2</v>
      </c>
      <c r="E42" s="177">
        <v>2</v>
      </c>
      <c r="F42" s="526" t="s">
        <v>1131</v>
      </c>
      <c r="G42" s="178"/>
      <c r="K42" s="176"/>
      <c r="L42" s="176"/>
      <c r="N42" s="176"/>
      <c r="O42" s="176"/>
    </row>
    <row r="43" spans="1:15" ht="18.75">
      <c r="A43" s="171" t="s">
        <v>381</v>
      </c>
      <c r="B43" s="168"/>
      <c r="C43" s="177">
        <f>Исходные!C25</f>
        <v>365</v>
      </c>
      <c r="D43" s="177">
        <f>Исходные!C25</f>
        <v>365</v>
      </c>
      <c r="E43" s="177">
        <f>Исходные!C25</f>
        <v>365</v>
      </c>
      <c r="F43" s="526" t="s">
        <v>1132</v>
      </c>
      <c r="G43" s="178"/>
      <c r="K43" s="176"/>
      <c r="L43" s="176"/>
      <c r="N43" s="176"/>
      <c r="O43" s="176"/>
    </row>
    <row r="44" spans="1:15" ht="18.75">
      <c r="A44" s="171" t="s">
        <v>382</v>
      </c>
      <c r="B44" s="168"/>
      <c r="C44" s="188">
        <v>0.9</v>
      </c>
      <c r="D44" s="188">
        <v>0.9</v>
      </c>
      <c r="E44" s="188">
        <v>0.9</v>
      </c>
      <c r="F44" s="526" t="s">
        <v>1133</v>
      </c>
      <c r="G44" s="189"/>
      <c r="K44" s="190"/>
      <c r="L44" s="190"/>
      <c r="N44" s="190"/>
      <c r="O44" s="190"/>
    </row>
    <row r="45" spans="1:15" ht="15" hidden="1" customHeight="1" outlineLevel="1">
      <c r="A45" s="171" t="s">
        <v>383</v>
      </c>
      <c r="B45" s="168"/>
      <c r="C45" s="191">
        <f>C41/C43/C42</f>
        <v>0.8922374429223745</v>
      </c>
      <c r="D45" s="191">
        <f>D41/D43/D42</f>
        <v>0.8922374429223745</v>
      </c>
      <c r="E45" s="168"/>
      <c r="F45" s="526" t="s">
        <v>1134</v>
      </c>
      <c r="G45" s="186"/>
      <c r="K45" s="187"/>
      <c r="L45" s="187"/>
      <c r="N45" s="187"/>
      <c r="O45" s="187"/>
    </row>
    <row r="46" spans="1:15" ht="15.75" collapsed="1">
      <c r="A46" s="171" t="s">
        <v>384</v>
      </c>
      <c r="B46" s="168" t="s">
        <v>385</v>
      </c>
      <c r="C46" s="181">
        <f>C22/C24</f>
        <v>3.751990186098713E-2</v>
      </c>
      <c r="D46" s="181">
        <f>D22/D24</f>
        <v>0.28264130473438148</v>
      </c>
      <c r="E46" s="192">
        <f>E22/E24</f>
        <v>1.2804029641929181E-2</v>
      </c>
      <c r="F46" s="526" t="s">
        <v>1135</v>
      </c>
      <c r="G46" s="182"/>
      <c r="K46" s="89"/>
      <c r="L46" s="89"/>
      <c r="N46" s="89"/>
      <c r="O46" s="89"/>
    </row>
    <row r="47" spans="1:15" ht="15.75">
      <c r="A47" s="171" t="s">
        <v>386</v>
      </c>
      <c r="B47" s="168" t="s">
        <v>385</v>
      </c>
      <c r="C47" s="193">
        <f>CEILING(C46, 1)</f>
        <v>1</v>
      </c>
      <c r="D47" s="471">
        <f>CEILING(D46, 1)</f>
        <v>1</v>
      </c>
      <c r="E47" s="472"/>
      <c r="F47" s="526" t="s">
        <v>1136</v>
      </c>
      <c r="G47" s="194"/>
      <c r="N47" s="113"/>
      <c r="O47" s="113"/>
    </row>
    <row r="48" spans="1:15" ht="12.75">
      <c r="F48" s="526" t="s">
        <v>1137</v>
      </c>
    </row>
    <row r="49" spans="1:6" ht="12.75">
      <c r="F49" s="526" t="s">
        <v>1138</v>
      </c>
    </row>
    <row r="50" spans="1:6" ht="12.75">
      <c r="F50" s="526" t="s">
        <v>1139</v>
      </c>
    </row>
    <row r="51" spans="1:6" ht="13.9" customHeight="1">
      <c r="F51" s="526" t="s">
        <v>1140</v>
      </c>
    </row>
    <row r="52" spans="1:6" ht="15.75">
      <c r="A52" s="195" t="s">
        <v>387</v>
      </c>
      <c r="B52" s="168" t="s">
        <v>322</v>
      </c>
      <c r="C52" s="196">
        <v>21.057099999999998</v>
      </c>
      <c r="D52" s="196">
        <v>21.057099999999998</v>
      </c>
      <c r="E52" s="196">
        <v>21.057099999999998</v>
      </c>
      <c r="F52" s="526" t="s">
        <v>1141</v>
      </c>
    </row>
    <row r="53" spans="1:6" ht="15.75">
      <c r="A53" s="195" t="s">
        <v>321</v>
      </c>
      <c r="B53" s="168" t="s">
        <v>322</v>
      </c>
      <c r="C53" s="195">
        <f>C54*C57</f>
        <v>21.057099999999998</v>
      </c>
      <c r="D53" s="196">
        <f>D54*C57</f>
        <v>21.057099999999998</v>
      </c>
      <c r="E53" s="196">
        <f>E54*D57</f>
        <v>21.057099999999998</v>
      </c>
      <c r="F53" s="526" t="s">
        <v>1142</v>
      </c>
    </row>
    <row r="54" spans="1:6" ht="15.75">
      <c r="A54" s="425"/>
      <c r="B54" s="61" t="s">
        <v>320</v>
      </c>
      <c r="C54" s="195">
        <v>25.37</v>
      </c>
      <c r="D54" s="195">
        <v>25.37</v>
      </c>
      <c r="E54" s="195">
        <v>25.37</v>
      </c>
      <c r="F54" s="526" t="s">
        <v>1143</v>
      </c>
    </row>
    <row r="55" spans="1:6" ht="12.75">
      <c r="A55" s="426"/>
      <c r="B55" s="157" t="s">
        <v>320</v>
      </c>
      <c r="C55" s="158" t="s">
        <v>388</v>
      </c>
      <c r="D55" s="158" t="s">
        <v>389</v>
      </c>
      <c r="E55" s="158" t="s">
        <v>390</v>
      </c>
      <c r="F55" s="526" t="s">
        <v>1144</v>
      </c>
    </row>
    <row r="56" spans="1:6" ht="12.75">
      <c r="A56" s="197" t="s">
        <v>391</v>
      </c>
      <c r="B56" s="157"/>
      <c r="C56" s="158" t="s">
        <v>392</v>
      </c>
      <c r="D56" s="158">
        <v>5230</v>
      </c>
      <c r="E56" s="54"/>
      <c r="F56" s="526" t="s">
        <v>1145</v>
      </c>
    </row>
    <row r="57" spans="1:6" ht="11.45" customHeight="1">
      <c r="A57" s="159" t="s">
        <v>324</v>
      </c>
      <c r="B57" s="160" t="s">
        <v>325</v>
      </c>
      <c r="C57" s="141">
        <v>0.83</v>
      </c>
      <c r="D57" s="158">
        <v>0.83</v>
      </c>
      <c r="E57" s="54">
        <v>0.83</v>
      </c>
      <c r="F57" s="526" t="s">
        <v>1146</v>
      </c>
    </row>
    <row r="58" spans="1:6" ht="15.75">
      <c r="A58" s="195" t="s">
        <v>326</v>
      </c>
      <c r="B58" s="168" t="s">
        <v>26</v>
      </c>
      <c r="C58" s="198">
        <f>C34*C42*C43*C46</f>
        <v>301.28481194372665</v>
      </c>
      <c r="D58" s="198">
        <f>D34*D42*D43*D46</f>
        <v>2269.6096770170834</v>
      </c>
      <c r="E58" s="198">
        <f>E34*E42*E43*E46</f>
        <v>102.81635802469133</v>
      </c>
      <c r="F58" s="526" t="s">
        <v>1147</v>
      </c>
    </row>
    <row r="59" spans="1:6" ht="15.75">
      <c r="A59" s="195" t="s">
        <v>327</v>
      </c>
      <c r="B59" s="168" t="s">
        <v>92</v>
      </c>
      <c r="C59" s="198">
        <f>C52*C58/1000</f>
        <v>6.3441844135802459</v>
      </c>
      <c r="D59" s="198">
        <f>D52*D58/1000</f>
        <v>47.791397929916421</v>
      </c>
      <c r="E59" s="198">
        <f>E52*E58/1000</f>
        <v>2.1650143325617277</v>
      </c>
      <c r="F59" s="526" t="s">
        <v>1148</v>
      </c>
    </row>
    <row r="60" spans="1:6" ht="15.75">
      <c r="A60" s="54" t="s">
        <v>328</v>
      </c>
      <c r="B60" s="61" t="s">
        <v>70</v>
      </c>
      <c r="C60" s="199">
        <v>0.1</v>
      </c>
      <c r="D60" s="199">
        <v>0.1</v>
      </c>
      <c r="E60" s="199">
        <v>0.1</v>
      </c>
      <c r="F60" s="526" t="s">
        <v>1149</v>
      </c>
    </row>
    <row r="61" spans="1:6" ht="15.75">
      <c r="A61" s="195" t="s">
        <v>329</v>
      </c>
      <c r="B61" s="168" t="s">
        <v>92</v>
      </c>
      <c r="C61" s="198">
        <f>C59*C60</f>
        <v>0.63441844135802461</v>
      </c>
      <c r="D61" s="198">
        <f>D59*D60</f>
        <v>4.7791397929916419</v>
      </c>
      <c r="E61" s="198">
        <f>E59*E60</f>
        <v>0.21650143325617277</v>
      </c>
      <c r="F61" s="526" t="s">
        <v>1150</v>
      </c>
    </row>
    <row r="62" spans="1:6" ht="15.75">
      <c r="A62" s="200" t="s">
        <v>393</v>
      </c>
      <c r="B62" s="200" t="s">
        <v>92</v>
      </c>
      <c r="C62" s="193">
        <f>C59+C61</f>
        <v>6.9786028549382708</v>
      </c>
      <c r="D62" s="193">
        <f>D59+D61</f>
        <v>52.570537722908064</v>
      </c>
      <c r="E62" s="193">
        <f>E59+E61</f>
        <v>2.3815157658179005</v>
      </c>
      <c r="F62" s="526" t="s">
        <v>1151</v>
      </c>
    </row>
    <row r="63" spans="1:6" ht="12.75"/>
    <row r="64" spans="1:6" ht="12.75"/>
    <row r="65" ht="12.75"/>
    <row r="66" ht="12.75"/>
    <row r="67" ht="12.75"/>
  </sheetData>
  <mergeCells count="6">
    <mergeCell ref="A54:A55"/>
    <mergeCell ref="C19:E19"/>
    <mergeCell ref="D47:E47"/>
    <mergeCell ref="A19:A20"/>
    <mergeCell ref="A21:A22"/>
    <mergeCell ref="B19:B20"/>
  </mergeCells>
  <phoneticPr fontId="78" type="noConversion"/>
  <pageMargins left="0.19685038924217199" right="7.8740157186985002E-2" top="0.78740155696868896" bottom="0.590551137924194" header="0" footer="0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58DB2B-9185-4499-AA38-A3DD38DC5AEA}">
  <dimension ref="A1:I560"/>
  <sheetViews>
    <sheetView zoomScale="145" zoomScaleNormal="145" workbookViewId="0">
      <selection activeCell="I16" sqref="A1:I16"/>
    </sheetView>
  </sheetViews>
  <sheetFormatPr defaultRowHeight="15"/>
  <cols>
    <col min="1" max="1" width="29" bestFit="1" customWidth="1"/>
    <col min="2" max="2" width="4.140625" bestFit="1" customWidth="1"/>
    <col min="3" max="3" width="1.5703125" bestFit="1" customWidth="1"/>
    <col min="4" max="4" width="2" bestFit="1" customWidth="1"/>
    <col min="5" max="5" width="20.7109375" bestFit="1" customWidth="1"/>
    <col min="6" max="6" width="4.140625" bestFit="1" customWidth="1"/>
    <col min="7" max="8" width="2" bestFit="1" customWidth="1"/>
  </cols>
  <sheetData>
    <row r="1" spans="1:9" ht="13.5">
      <c r="A1" s="523" t="s">
        <v>1081</v>
      </c>
      <c r="B1">
        <v>1</v>
      </c>
      <c r="C1" s="414" t="s">
        <v>563</v>
      </c>
      <c r="D1">
        <v>1</v>
      </c>
      <c r="E1" s="411" t="s">
        <v>1080</v>
      </c>
      <c r="F1">
        <v>1</v>
      </c>
      <c r="G1" s="414" t="s">
        <v>1078</v>
      </c>
      <c r="H1">
        <v>1</v>
      </c>
      <c r="I1" s="414" t="s">
        <v>1079</v>
      </c>
    </row>
    <row r="2" spans="1:9" ht="13.5">
      <c r="A2" s="523" t="s">
        <v>1081</v>
      </c>
      <c r="B2">
        <v>1</v>
      </c>
      <c r="C2" s="414" t="s">
        <v>563</v>
      </c>
      <c r="D2">
        <v>2</v>
      </c>
      <c r="E2" s="411" t="s">
        <v>1080</v>
      </c>
      <c r="F2">
        <v>1</v>
      </c>
      <c r="G2" s="414" t="s">
        <v>1078</v>
      </c>
      <c r="H2">
        <v>2</v>
      </c>
      <c r="I2" s="414" t="s">
        <v>1079</v>
      </c>
    </row>
    <row r="3" spans="1:9" ht="13.5">
      <c r="A3" s="523" t="s">
        <v>1081</v>
      </c>
      <c r="B3">
        <v>1</v>
      </c>
      <c r="C3" s="414" t="s">
        <v>563</v>
      </c>
      <c r="D3">
        <v>3</v>
      </c>
      <c r="E3" s="411" t="s">
        <v>1080</v>
      </c>
      <c r="F3">
        <v>1</v>
      </c>
      <c r="G3" s="414" t="s">
        <v>1078</v>
      </c>
      <c r="H3">
        <v>3</v>
      </c>
      <c r="I3" s="414" t="s">
        <v>1079</v>
      </c>
    </row>
    <row r="4" spans="1:9" ht="13.5">
      <c r="A4" s="523" t="s">
        <v>1081</v>
      </c>
      <c r="B4">
        <v>1</v>
      </c>
      <c r="C4" s="414" t="s">
        <v>563</v>
      </c>
      <c r="D4">
        <v>4</v>
      </c>
      <c r="E4" s="411" t="s">
        <v>1080</v>
      </c>
      <c r="F4">
        <v>1</v>
      </c>
      <c r="G4" s="414" t="s">
        <v>1078</v>
      </c>
      <c r="H4">
        <v>4</v>
      </c>
      <c r="I4" s="414" t="s">
        <v>1079</v>
      </c>
    </row>
    <row r="5" spans="1:9" ht="13.5">
      <c r="A5" s="523" t="s">
        <v>1081</v>
      </c>
      <c r="B5">
        <f>B1+1</f>
        <v>2</v>
      </c>
      <c r="C5" s="414" t="s">
        <v>563</v>
      </c>
      <c r="D5">
        <v>1</v>
      </c>
      <c r="E5" s="411" t="s">
        <v>1080</v>
      </c>
      <c r="F5">
        <f t="shared" ref="F4:F67" si="0">F3+1</f>
        <v>2</v>
      </c>
      <c r="G5" s="414" t="s">
        <v>1078</v>
      </c>
      <c r="H5">
        <v>1</v>
      </c>
      <c r="I5" s="414" t="s">
        <v>1079</v>
      </c>
    </row>
    <row r="6" spans="1:9" ht="13.5">
      <c r="A6" s="523" t="s">
        <v>1081</v>
      </c>
      <c r="B6">
        <f t="shared" ref="B6:B69" si="1">B2+1</f>
        <v>2</v>
      </c>
      <c r="C6" s="414" t="s">
        <v>563</v>
      </c>
      <c r="D6">
        <v>2</v>
      </c>
      <c r="E6" s="411" t="s">
        <v>1080</v>
      </c>
      <c r="F6">
        <f t="shared" si="0"/>
        <v>2</v>
      </c>
      <c r="G6" s="414" t="s">
        <v>1078</v>
      </c>
      <c r="H6">
        <v>2</v>
      </c>
      <c r="I6" s="414" t="s">
        <v>1079</v>
      </c>
    </row>
    <row r="7" spans="1:9" ht="13.5">
      <c r="A7" s="523" t="s">
        <v>1081</v>
      </c>
      <c r="B7">
        <f t="shared" si="1"/>
        <v>2</v>
      </c>
      <c r="C7" s="414" t="s">
        <v>563</v>
      </c>
      <c r="D7">
        <v>3</v>
      </c>
      <c r="E7" s="411" t="s">
        <v>1080</v>
      </c>
      <c r="F7">
        <f t="shared" si="0"/>
        <v>3</v>
      </c>
      <c r="G7" s="414" t="s">
        <v>1078</v>
      </c>
      <c r="H7">
        <v>1</v>
      </c>
      <c r="I7" s="414" t="s">
        <v>1079</v>
      </c>
    </row>
    <row r="8" spans="1:9" ht="13.5">
      <c r="A8" s="523" t="s">
        <v>1081</v>
      </c>
      <c r="B8">
        <f t="shared" si="1"/>
        <v>2</v>
      </c>
      <c r="C8" s="414" t="s">
        <v>563</v>
      </c>
      <c r="D8">
        <v>4</v>
      </c>
      <c r="E8" s="411" t="s">
        <v>1080</v>
      </c>
      <c r="F8">
        <f t="shared" si="0"/>
        <v>3</v>
      </c>
      <c r="G8" s="414" t="s">
        <v>1078</v>
      </c>
      <c r="H8">
        <v>2</v>
      </c>
      <c r="I8" s="414" t="s">
        <v>1079</v>
      </c>
    </row>
    <row r="9" spans="1:9" ht="13.5">
      <c r="A9" s="523" t="s">
        <v>1081</v>
      </c>
      <c r="B9">
        <f t="shared" si="1"/>
        <v>3</v>
      </c>
      <c r="C9" s="414" t="s">
        <v>563</v>
      </c>
      <c r="D9">
        <v>1</v>
      </c>
      <c r="E9" s="411" t="s">
        <v>1080</v>
      </c>
      <c r="F9">
        <f t="shared" si="0"/>
        <v>4</v>
      </c>
      <c r="G9" s="414" t="s">
        <v>1078</v>
      </c>
      <c r="H9">
        <v>1</v>
      </c>
      <c r="I9" s="414" t="s">
        <v>1079</v>
      </c>
    </row>
    <row r="10" spans="1:9" ht="13.5">
      <c r="A10" s="523" t="s">
        <v>1081</v>
      </c>
      <c r="B10">
        <f t="shared" si="1"/>
        <v>3</v>
      </c>
      <c r="C10" s="414" t="s">
        <v>563</v>
      </c>
      <c r="D10">
        <v>2</v>
      </c>
      <c r="E10" s="411" t="s">
        <v>1080</v>
      </c>
      <c r="F10">
        <f t="shared" si="0"/>
        <v>4</v>
      </c>
      <c r="G10" s="414" t="s">
        <v>1078</v>
      </c>
      <c r="H10">
        <v>2</v>
      </c>
      <c r="I10" s="414" t="s">
        <v>1079</v>
      </c>
    </row>
    <row r="11" spans="1:9" ht="13.5">
      <c r="A11" s="523" t="s">
        <v>1081</v>
      </c>
      <c r="B11">
        <f t="shared" si="1"/>
        <v>3</v>
      </c>
      <c r="C11" s="414" t="s">
        <v>563</v>
      </c>
      <c r="D11">
        <v>3</v>
      </c>
      <c r="E11" s="411" t="s">
        <v>1080</v>
      </c>
      <c r="F11">
        <f t="shared" si="0"/>
        <v>5</v>
      </c>
      <c r="G11" s="414" t="s">
        <v>1078</v>
      </c>
      <c r="H11">
        <v>1</v>
      </c>
      <c r="I11" s="414" t="s">
        <v>1079</v>
      </c>
    </row>
    <row r="12" spans="1:9" ht="13.5">
      <c r="A12" s="523" t="s">
        <v>1081</v>
      </c>
      <c r="B12">
        <f t="shared" si="1"/>
        <v>3</v>
      </c>
      <c r="C12" s="414" t="s">
        <v>563</v>
      </c>
      <c r="D12">
        <v>4</v>
      </c>
      <c r="E12" s="411" t="s">
        <v>1080</v>
      </c>
      <c r="F12">
        <f t="shared" si="0"/>
        <v>5</v>
      </c>
      <c r="G12" s="414" t="s">
        <v>1078</v>
      </c>
      <c r="H12">
        <v>2</v>
      </c>
      <c r="I12" s="414" t="s">
        <v>1079</v>
      </c>
    </row>
    <row r="13" spans="1:9" ht="13.5">
      <c r="A13" s="523" t="s">
        <v>1081</v>
      </c>
      <c r="B13">
        <f t="shared" si="1"/>
        <v>4</v>
      </c>
      <c r="C13" s="414" t="s">
        <v>563</v>
      </c>
      <c r="D13">
        <v>1</v>
      </c>
      <c r="E13" s="411" t="s">
        <v>1080</v>
      </c>
      <c r="F13">
        <f t="shared" si="0"/>
        <v>6</v>
      </c>
      <c r="G13" s="414" t="s">
        <v>1078</v>
      </c>
      <c r="H13">
        <v>1</v>
      </c>
      <c r="I13" s="414" t="s">
        <v>1079</v>
      </c>
    </row>
    <row r="14" spans="1:9" ht="13.5">
      <c r="A14" s="523" t="s">
        <v>1081</v>
      </c>
      <c r="B14">
        <f t="shared" si="1"/>
        <v>4</v>
      </c>
      <c r="C14" s="414" t="s">
        <v>563</v>
      </c>
      <c r="D14">
        <v>2</v>
      </c>
      <c r="E14" s="411" t="s">
        <v>1080</v>
      </c>
      <c r="F14">
        <f t="shared" si="0"/>
        <v>6</v>
      </c>
      <c r="G14" s="414" t="s">
        <v>1078</v>
      </c>
      <c r="H14">
        <v>2</v>
      </c>
      <c r="I14" s="414" t="s">
        <v>1079</v>
      </c>
    </row>
    <row r="15" spans="1:9" ht="13.5">
      <c r="A15" s="523" t="s">
        <v>1081</v>
      </c>
      <c r="B15">
        <f t="shared" si="1"/>
        <v>4</v>
      </c>
      <c r="C15" s="414" t="s">
        <v>563</v>
      </c>
      <c r="D15">
        <v>3</v>
      </c>
      <c r="E15" s="411" t="s">
        <v>1080</v>
      </c>
      <c r="F15">
        <f t="shared" si="0"/>
        <v>7</v>
      </c>
      <c r="G15" s="414" t="s">
        <v>1078</v>
      </c>
      <c r="H15">
        <v>1</v>
      </c>
      <c r="I15" s="414" t="s">
        <v>1079</v>
      </c>
    </row>
    <row r="16" spans="1:9" ht="13.5">
      <c r="A16" s="523" t="s">
        <v>1081</v>
      </c>
      <c r="B16">
        <f t="shared" si="1"/>
        <v>4</v>
      </c>
      <c r="C16" s="414" t="s">
        <v>563</v>
      </c>
      <c r="D16">
        <v>4</v>
      </c>
      <c r="E16" s="411" t="s">
        <v>1080</v>
      </c>
      <c r="F16">
        <f t="shared" si="0"/>
        <v>7</v>
      </c>
      <c r="G16" s="414" t="s">
        <v>1078</v>
      </c>
      <c r="H16">
        <v>2</v>
      </c>
      <c r="I16" s="414" t="s">
        <v>1079</v>
      </c>
    </row>
    <row r="17" spans="1:9" ht="13.5">
      <c r="A17" s="523" t="s">
        <v>1081</v>
      </c>
      <c r="B17">
        <f t="shared" si="1"/>
        <v>5</v>
      </c>
      <c r="C17" s="414" t="s">
        <v>563</v>
      </c>
      <c r="D17">
        <v>1</v>
      </c>
      <c r="E17" s="411" t="s">
        <v>1080</v>
      </c>
      <c r="F17">
        <f t="shared" si="0"/>
        <v>8</v>
      </c>
      <c r="G17" s="414" t="s">
        <v>1078</v>
      </c>
      <c r="H17">
        <v>1</v>
      </c>
      <c r="I17" s="414" t="s">
        <v>1079</v>
      </c>
    </row>
    <row r="18" spans="1:9" ht="13.5">
      <c r="A18" s="523" t="s">
        <v>1081</v>
      </c>
      <c r="B18">
        <f t="shared" si="1"/>
        <v>5</v>
      </c>
      <c r="C18" s="414" t="s">
        <v>563</v>
      </c>
      <c r="D18">
        <v>2</v>
      </c>
      <c r="E18" s="411" t="s">
        <v>1080</v>
      </c>
      <c r="F18">
        <f t="shared" si="0"/>
        <v>8</v>
      </c>
      <c r="G18" s="414" t="s">
        <v>1078</v>
      </c>
      <c r="H18">
        <v>2</v>
      </c>
      <c r="I18" s="414" t="s">
        <v>1079</v>
      </c>
    </row>
    <row r="19" spans="1:9" ht="13.5">
      <c r="A19" s="523" t="s">
        <v>1081</v>
      </c>
      <c r="B19">
        <f t="shared" si="1"/>
        <v>5</v>
      </c>
      <c r="C19" s="414" t="s">
        <v>563</v>
      </c>
      <c r="D19">
        <v>3</v>
      </c>
      <c r="E19" s="411" t="s">
        <v>1080</v>
      </c>
      <c r="F19">
        <f t="shared" si="0"/>
        <v>9</v>
      </c>
      <c r="G19" s="414" t="s">
        <v>1078</v>
      </c>
      <c r="H19">
        <v>1</v>
      </c>
      <c r="I19" s="414" t="s">
        <v>1079</v>
      </c>
    </row>
    <row r="20" spans="1:9" ht="13.5">
      <c r="A20" s="523" t="s">
        <v>1081</v>
      </c>
      <c r="B20">
        <f t="shared" si="1"/>
        <v>5</v>
      </c>
      <c r="C20" s="414" t="s">
        <v>563</v>
      </c>
      <c r="D20">
        <v>4</v>
      </c>
      <c r="E20" s="411" t="s">
        <v>1080</v>
      </c>
      <c r="F20">
        <f t="shared" si="0"/>
        <v>9</v>
      </c>
      <c r="G20" s="414" t="s">
        <v>1078</v>
      </c>
      <c r="H20">
        <v>2</v>
      </c>
      <c r="I20" s="414" t="s">
        <v>1079</v>
      </c>
    </row>
    <row r="21" spans="1:9" ht="13.5">
      <c r="A21" s="523" t="s">
        <v>1081</v>
      </c>
      <c r="B21">
        <f t="shared" si="1"/>
        <v>6</v>
      </c>
      <c r="C21" s="414" t="s">
        <v>563</v>
      </c>
      <c r="D21">
        <v>1</v>
      </c>
      <c r="E21" s="411" t="s">
        <v>1080</v>
      </c>
      <c r="F21">
        <f t="shared" si="0"/>
        <v>10</v>
      </c>
      <c r="G21" s="414" t="s">
        <v>1078</v>
      </c>
      <c r="H21">
        <v>1</v>
      </c>
      <c r="I21" s="414" t="s">
        <v>1079</v>
      </c>
    </row>
    <row r="22" spans="1:9" ht="13.5">
      <c r="A22" s="523" t="s">
        <v>1081</v>
      </c>
      <c r="B22">
        <f t="shared" si="1"/>
        <v>6</v>
      </c>
      <c r="C22" s="414" t="s">
        <v>563</v>
      </c>
      <c r="D22">
        <v>2</v>
      </c>
      <c r="E22" s="411" t="s">
        <v>1080</v>
      </c>
      <c r="F22">
        <f t="shared" si="0"/>
        <v>10</v>
      </c>
      <c r="G22" s="414" t="s">
        <v>1078</v>
      </c>
      <c r="H22">
        <v>2</v>
      </c>
      <c r="I22" s="414" t="s">
        <v>1079</v>
      </c>
    </row>
    <row r="23" spans="1:9" ht="13.5">
      <c r="A23" s="523" t="s">
        <v>1081</v>
      </c>
      <c r="B23">
        <f t="shared" si="1"/>
        <v>6</v>
      </c>
      <c r="C23" s="414" t="s">
        <v>563</v>
      </c>
      <c r="D23">
        <v>3</v>
      </c>
      <c r="E23" s="411" t="s">
        <v>1080</v>
      </c>
      <c r="F23">
        <f t="shared" si="0"/>
        <v>11</v>
      </c>
      <c r="G23" s="414" t="s">
        <v>1078</v>
      </c>
      <c r="H23">
        <v>1</v>
      </c>
      <c r="I23" s="414" t="s">
        <v>1079</v>
      </c>
    </row>
    <row r="24" spans="1:9" ht="13.5">
      <c r="A24" s="523" t="s">
        <v>1081</v>
      </c>
      <c r="B24">
        <f t="shared" si="1"/>
        <v>6</v>
      </c>
      <c r="C24" s="414" t="s">
        <v>563</v>
      </c>
      <c r="D24">
        <v>4</v>
      </c>
      <c r="E24" s="411" t="s">
        <v>1080</v>
      </c>
      <c r="F24">
        <f t="shared" si="0"/>
        <v>11</v>
      </c>
      <c r="G24" s="414" t="s">
        <v>1078</v>
      </c>
      <c r="H24">
        <v>2</v>
      </c>
      <c r="I24" s="414" t="s">
        <v>1079</v>
      </c>
    </row>
    <row r="25" spans="1:9" ht="13.5">
      <c r="A25" s="523" t="s">
        <v>1081</v>
      </c>
      <c r="B25">
        <f t="shared" si="1"/>
        <v>7</v>
      </c>
      <c r="C25" s="414" t="s">
        <v>563</v>
      </c>
      <c r="D25">
        <v>1</v>
      </c>
      <c r="E25" s="411" t="s">
        <v>1080</v>
      </c>
      <c r="F25">
        <f t="shared" si="0"/>
        <v>12</v>
      </c>
      <c r="G25" s="414" t="s">
        <v>1078</v>
      </c>
      <c r="H25">
        <v>1</v>
      </c>
      <c r="I25" s="414" t="s">
        <v>1079</v>
      </c>
    </row>
    <row r="26" spans="1:9" ht="13.5">
      <c r="A26" s="523" t="s">
        <v>1081</v>
      </c>
      <c r="B26">
        <f t="shared" si="1"/>
        <v>7</v>
      </c>
      <c r="C26" s="414" t="s">
        <v>563</v>
      </c>
      <c r="D26">
        <v>2</v>
      </c>
      <c r="E26" s="411" t="s">
        <v>1080</v>
      </c>
      <c r="F26">
        <f t="shared" si="0"/>
        <v>12</v>
      </c>
      <c r="G26" s="414" t="s">
        <v>1078</v>
      </c>
      <c r="H26">
        <v>2</v>
      </c>
      <c r="I26" s="414" t="s">
        <v>1079</v>
      </c>
    </row>
    <row r="27" spans="1:9" ht="13.5">
      <c r="A27" s="523" t="s">
        <v>1081</v>
      </c>
      <c r="B27">
        <f t="shared" si="1"/>
        <v>7</v>
      </c>
      <c r="C27" s="414" t="s">
        <v>563</v>
      </c>
      <c r="D27">
        <v>3</v>
      </c>
      <c r="E27" s="411" t="s">
        <v>1080</v>
      </c>
      <c r="F27">
        <f t="shared" si="0"/>
        <v>13</v>
      </c>
      <c r="G27" s="414" t="s">
        <v>1078</v>
      </c>
      <c r="H27">
        <v>1</v>
      </c>
      <c r="I27" s="414" t="s">
        <v>1079</v>
      </c>
    </row>
    <row r="28" spans="1:9" ht="13.5">
      <c r="A28" s="523" t="s">
        <v>1081</v>
      </c>
      <c r="B28">
        <f t="shared" si="1"/>
        <v>7</v>
      </c>
      <c r="C28" s="414" t="s">
        <v>563</v>
      </c>
      <c r="D28">
        <v>4</v>
      </c>
      <c r="E28" s="411" t="s">
        <v>1080</v>
      </c>
      <c r="F28">
        <f t="shared" si="0"/>
        <v>13</v>
      </c>
      <c r="G28" s="414" t="s">
        <v>1078</v>
      </c>
      <c r="H28">
        <v>2</v>
      </c>
      <c r="I28" s="414" t="s">
        <v>1079</v>
      </c>
    </row>
    <row r="29" spans="1:9" ht="13.5">
      <c r="A29" s="523" t="s">
        <v>1081</v>
      </c>
      <c r="B29">
        <f t="shared" si="1"/>
        <v>8</v>
      </c>
      <c r="C29" s="414" t="s">
        <v>563</v>
      </c>
      <c r="D29">
        <v>1</v>
      </c>
      <c r="E29" s="411" t="s">
        <v>1080</v>
      </c>
      <c r="F29">
        <f t="shared" si="0"/>
        <v>14</v>
      </c>
      <c r="G29" s="414" t="s">
        <v>1078</v>
      </c>
      <c r="H29">
        <v>1</v>
      </c>
      <c r="I29" s="414" t="s">
        <v>1079</v>
      </c>
    </row>
    <row r="30" spans="1:9" ht="13.5">
      <c r="A30" s="523" t="s">
        <v>1081</v>
      </c>
      <c r="B30">
        <f t="shared" si="1"/>
        <v>8</v>
      </c>
      <c r="C30" s="414" t="s">
        <v>563</v>
      </c>
      <c r="D30">
        <v>2</v>
      </c>
      <c r="E30" s="411" t="s">
        <v>1080</v>
      </c>
      <c r="F30">
        <f t="shared" si="0"/>
        <v>14</v>
      </c>
      <c r="G30" s="414" t="s">
        <v>1078</v>
      </c>
      <c r="H30">
        <v>2</v>
      </c>
      <c r="I30" s="414" t="s">
        <v>1079</v>
      </c>
    </row>
    <row r="31" spans="1:9" ht="13.5">
      <c r="A31" s="523" t="s">
        <v>1081</v>
      </c>
      <c r="B31">
        <f t="shared" si="1"/>
        <v>8</v>
      </c>
      <c r="C31" s="414" t="s">
        <v>563</v>
      </c>
      <c r="D31">
        <v>3</v>
      </c>
      <c r="E31" s="411" t="s">
        <v>1080</v>
      </c>
      <c r="F31">
        <f t="shared" si="0"/>
        <v>15</v>
      </c>
      <c r="G31" s="414" t="s">
        <v>1078</v>
      </c>
      <c r="H31">
        <v>1</v>
      </c>
      <c r="I31" s="414" t="s">
        <v>1079</v>
      </c>
    </row>
    <row r="32" spans="1:9" ht="13.5">
      <c r="A32" s="523" t="s">
        <v>1081</v>
      </c>
      <c r="B32">
        <f t="shared" si="1"/>
        <v>8</v>
      </c>
      <c r="C32" s="414" t="s">
        <v>563</v>
      </c>
      <c r="D32">
        <v>4</v>
      </c>
      <c r="E32" s="411" t="s">
        <v>1080</v>
      </c>
      <c r="F32">
        <f t="shared" si="0"/>
        <v>15</v>
      </c>
      <c r="G32" s="414" t="s">
        <v>1078</v>
      </c>
      <c r="H32">
        <v>2</v>
      </c>
      <c r="I32" s="414" t="s">
        <v>1079</v>
      </c>
    </row>
    <row r="33" spans="1:9" ht="13.5">
      <c r="A33" s="523" t="s">
        <v>1081</v>
      </c>
      <c r="B33">
        <f t="shared" si="1"/>
        <v>9</v>
      </c>
      <c r="C33" s="414" t="s">
        <v>563</v>
      </c>
      <c r="D33">
        <v>1</v>
      </c>
      <c r="E33" s="411" t="s">
        <v>1080</v>
      </c>
      <c r="F33">
        <f t="shared" si="0"/>
        <v>16</v>
      </c>
      <c r="G33" s="414" t="s">
        <v>1078</v>
      </c>
      <c r="H33">
        <v>1</v>
      </c>
      <c r="I33" s="414" t="s">
        <v>1079</v>
      </c>
    </row>
    <row r="34" spans="1:9" ht="13.5">
      <c r="A34" s="523" t="s">
        <v>1081</v>
      </c>
      <c r="B34">
        <f t="shared" si="1"/>
        <v>9</v>
      </c>
      <c r="C34" s="414" t="s">
        <v>563</v>
      </c>
      <c r="D34">
        <v>2</v>
      </c>
      <c r="E34" s="411" t="s">
        <v>1080</v>
      </c>
      <c r="F34">
        <f t="shared" si="0"/>
        <v>16</v>
      </c>
      <c r="G34" s="414" t="s">
        <v>1078</v>
      </c>
      <c r="H34">
        <v>2</v>
      </c>
      <c r="I34" s="414" t="s">
        <v>1079</v>
      </c>
    </row>
    <row r="35" spans="1:9" ht="13.5">
      <c r="A35" s="523" t="s">
        <v>1081</v>
      </c>
      <c r="B35">
        <f t="shared" si="1"/>
        <v>9</v>
      </c>
      <c r="C35" s="414" t="s">
        <v>563</v>
      </c>
      <c r="D35">
        <v>3</v>
      </c>
      <c r="E35" s="411" t="s">
        <v>1080</v>
      </c>
      <c r="F35">
        <f t="shared" si="0"/>
        <v>17</v>
      </c>
      <c r="G35" s="414" t="s">
        <v>1078</v>
      </c>
      <c r="H35">
        <v>1</v>
      </c>
      <c r="I35" s="414" t="s">
        <v>1079</v>
      </c>
    </row>
    <row r="36" spans="1:9" ht="13.5">
      <c r="A36" s="523" t="s">
        <v>1081</v>
      </c>
      <c r="B36">
        <f t="shared" si="1"/>
        <v>9</v>
      </c>
      <c r="C36" s="414" t="s">
        <v>563</v>
      </c>
      <c r="D36">
        <v>4</v>
      </c>
      <c r="E36" s="411" t="s">
        <v>1080</v>
      </c>
      <c r="F36">
        <f t="shared" si="0"/>
        <v>17</v>
      </c>
      <c r="G36" s="414" t="s">
        <v>1078</v>
      </c>
      <c r="H36">
        <v>2</v>
      </c>
      <c r="I36" s="414" t="s">
        <v>1079</v>
      </c>
    </row>
    <row r="37" spans="1:9" ht="13.5">
      <c r="A37" s="523" t="s">
        <v>1081</v>
      </c>
      <c r="B37">
        <f t="shared" si="1"/>
        <v>10</v>
      </c>
      <c r="C37" s="414" t="s">
        <v>563</v>
      </c>
      <c r="D37">
        <v>1</v>
      </c>
      <c r="E37" s="411" t="s">
        <v>1080</v>
      </c>
      <c r="F37">
        <f t="shared" si="0"/>
        <v>18</v>
      </c>
      <c r="G37" s="414" t="s">
        <v>1078</v>
      </c>
      <c r="H37">
        <v>1</v>
      </c>
      <c r="I37" s="414" t="s">
        <v>1079</v>
      </c>
    </row>
    <row r="38" spans="1:9" ht="13.5">
      <c r="A38" s="523" t="s">
        <v>1081</v>
      </c>
      <c r="B38">
        <f t="shared" si="1"/>
        <v>10</v>
      </c>
      <c r="C38" s="414" t="s">
        <v>563</v>
      </c>
      <c r="D38">
        <v>2</v>
      </c>
      <c r="E38" s="411" t="s">
        <v>1080</v>
      </c>
      <c r="F38">
        <f t="shared" si="0"/>
        <v>18</v>
      </c>
      <c r="G38" s="414" t="s">
        <v>1078</v>
      </c>
      <c r="H38">
        <v>2</v>
      </c>
      <c r="I38" s="414" t="s">
        <v>1079</v>
      </c>
    </row>
    <row r="39" spans="1:9" ht="13.5">
      <c r="A39" s="523" t="s">
        <v>1081</v>
      </c>
      <c r="B39">
        <f t="shared" si="1"/>
        <v>10</v>
      </c>
      <c r="C39" s="414" t="s">
        <v>563</v>
      </c>
      <c r="D39">
        <v>3</v>
      </c>
      <c r="E39" s="411" t="s">
        <v>1080</v>
      </c>
      <c r="F39">
        <f t="shared" si="0"/>
        <v>19</v>
      </c>
      <c r="G39" s="414" t="s">
        <v>1078</v>
      </c>
      <c r="H39">
        <v>1</v>
      </c>
      <c r="I39" s="414" t="s">
        <v>1079</v>
      </c>
    </row>
    <row r="40" spans="1:9" ht="13.5">
      <c r="A40" s="523" t="s">
        <v>1081</v>
      </c>
      <c r="B40">
        <f t="shared" si="1"/>
        <v>10</v>
      </c>
      <c r="C40" s="414" t="s">
        <v>563</v>
      </c>
      <c r="D40">
        <v>4</v>
      </c>
      <c r="E40" s="411" t="s">
        <v>1080</v>
      </c>
      <c r="F40">
        <f t="shared" si="0"/>
        <v>19</v>
      </c>
      <c r="G40" s="414" t="s">
        <v>1078</v>
      </c>
      <c r="H40">
        <v>2</v>
      </c>
      <c r="I40" s="414" t="s">
        <v>1079</v>
      </c>
    </row>
    <row r="41" spans="1:9" ht="13.5">
      <c r="A41" s="523" t="s">
        <v>1081</v>
      </c>
      <c r="B41">
        <f t="shared" si="1"/>
        <v>11</v>
      </c>
      <c r="C41" s="414" t="s">
        <v>563</v>
      </c>
      <c r="D41">
        <v>1</v>
      </c>
      <c r="E41" s="411" t="s">
        <v>1080</v>
      </c>
      <c r="F41">
        <f t="shared" si="0"/>
        <v>20</v>
      </c>
      <c r="G41" s="414" t="s">
        <v>1078</v>
      </c>
      <c r="H41">
        <v>1</v>
      </c>
      <c r="I41" s="414" t="s">
        <v>1079</v>
      </c>
    </row>
    <row r="42" spans="1:9" ht="13.5">
      <c r="A42" s="523" t="s">
        <v>1081</v>
      </c>
      <c r="B42">
        <f t="shared" si="1"/>
        <v>11</v>
      </c>
      <c r="C42" s="414" t="s">
        <v>563</v>
      </c>
      <c r="D42">
        <v>2</v>
      </c>
      <c r="E42" s="411" t="s">
        <v>1080</v>
      </c>
      <c r="F42">
        <f t="shared" si="0"/>
        <v>20</v>
      </c>
      <c r="G42" s="414" t="s">
        <v>1078</v>
      </c>
      <c r="H42">
        <v>2</v>
      </c>
      <c r="I42" s="414" t="s">
        <v>1079</v>
      </c>
    </row>
    <row r="43" spans="1:9" ht="13.5">
      <c r="A43" s="523" t="s">
        <v>1081</v>
      </c>
      <c r="B43">
        <f t="shared" si="1"/>
        <v>11</v>
      </c>
      <c r="C43" s="414" t="s">
        <v>563</v>
      </c>
      <c r="D43">
        <v>3</v>
      </c>
      <c r="E43" s="411" t="s">
        <v>1080</v>
      </c>
      <c r="F43">
        <f t="shared" si="0"/>
        <v>21</v>
      </c>
      <c r="G43" s="414" t="s">
        <v>1078</v>
      </c>
      <c r="H43">
        <v>1</v>
      </c>
      <c r="I43" s="414" t="s">
        <v>1079</v>
      </c>
    </row>
    <row r="44" spans="1:9" ht="13.5">
      <c r="A44" s="523" t="s">
        <v>1081</v>
      </c>
      <c r="B44">
        <f t="shared" si="1"/>
        <v>11</v>
      </c>
      <c r="C44" s="414" t="s">
        <v>563</v>
      </c>
      <c r="D44">
        <v>4</v>
      </c>
      <c r="E44" s="411" t="s">
        <v>1080</v>
      </c>
      <c r="F44">
        <f t="shared" si="0"/>
        <v>21</v>
      </c>
      <c r="G44" s="414" t="s">
        <v>1078</v>
      </c>
      <c r="H44">
        <v>2</v>
      </c>
      <c r="I44" s="414" t="s">
        <v>1079</v>
      </c>
    </row>
    <row r="45" spans="1:9" ht="13.5">
      <c r="A45" s="523" t="s">
        <v>1081</v>
      </c>
      <c r="B45">
        <f t="shared" si="1"/>
        <v>12</v>
      </c>
      <c r="C45" s="414" t="s">
        <v>563</v>
      </c>
      <c r="D45">
        <v>1</v>
      </c>
      <c r="E45" s="411" t="s">
        <v>1080</v>
      </c>
      <c r="F45">
        <f t="shared" si="0"/>
        <v>22</v>
      </c>
      <c r="G45" s="414" t="s">
        <v>1078</v>
      </c>
      <c r="H45">
        <v>1</v>
      </c>
      <c r="I45" s="414" t="s">
        <v>1079</v>
      </c>
    </row>
    <row r="46" spans="1:9" ht="13.5">
      <c r="A46" s="523" t="s">
        <v>1081</v>
      </c>
      <c r="B46">
        <f t="shared" si="1"/>
        <v>12</v>
      </c>
      <c r="C46" s="414" t="s">
        <v>563</v>
      </c>
      <c r="D46">
        <v>2</v>
      </c>
      <c r="E46" s="411" t="s">
        <v>1080</v>
      </c>
      <c r="F46">
        <f t="shared" si="0"/>
        <v>22</v>
      </c>
      <c r="G46" s="414" t="s">
        <v>1078</v>
      </c>
      <c r="H46">
        <v>2</v>
      </c>
      <c r="I46" s="414" t="s">
        <v>1079</v>
      </c>
    </row>
    <row r="47" spans="1:9" ht="13.5">
      <c r="A47" s="523" t="s">
        <v>1081</v>
      </c>
      <c r="B47">
        <f t="shared" si="1"/>
        <v>12</v>
      </c>
      <c r="C47" s="414" t="s">
        <v>563</v>
      </c>
      <c r="D47">
        <v>3</v>
      </c>
      <c r="E47" s="411" t="s">
        <v>1080</v>
      </c>
      <c r="F47">
        <f t="shared" si="0"/>
        <v>23</v>
      </c>
      <c r="G47" s="414" t="s">
        <v>1078</v>
      </c>
      <c r="H47">
        <v>1</v>
      </c>
      <c r="I47" s="414" t="s">
        <v>1079</v>
      </c>
    </row>
    <row r="48" spans="1:9" ht="13.5">
      <c r="A48" s="523" t="s">
        <v>1081</v>
      </c>
      <c r="B48">
        <f t="shared" si="1"/>
        <v>12</v>
      </c>
      <c r="C48" s="414" t="s">
        <v>563</v>
      </c>
      <c r="D48">
        <v>4</v>
      </c>
      <c r="E48" s="411" t="s">
        <v>1080</v>
      </c>
      <c r="F48">
        <f t="shared" si="0"/>
        <v>23</v>
      </c>
      <c r="G48" s="414" t="s">
        <v>1078</v>
      </c>
      <c r="H48">
        <v>2</v>
      </c>
      <c r="I48" s="414" t="s">
        <v>1079</v>
      </c>
    </row>
    <row r="49" spans="1:9" ht="13.5">
      <c r="A49" s="523" t="s">
        <v>1081</v>
      </c>
      <c r="B49">
        <f t="shared" si="1"/>
        <v>13</v>
      </c>
      <c r="C49" s="414" t="s">
        <v>563</v>
      </c>
      <c r="D49">
        <v>1</v>
      </c>
      <c r="E49" s="411" t="s">
        <v>1080</v>
      </c>
      <c r="F49">
        <f t="shared" si="0"/>
        <v>24</v>
      </c>
      <c r="G49" s="414" t="s">
        <v>1078</v>
      </c>
      <c r="H49">
        <v>1</v>
      </c>
      <c r="I49" s="414" t="s">
        <v>1079</v>
      </c>
    </row>
    <row r="50" spans="1:9" ht="13.5">
      <c r="A50" s="523" t="s">
        <v>1081</v>
      </c>
      <c r="B50">
        <f t="shared" si="1"/>
        <v>13</v>
      </c>
      <c r="C50" s="414" t="s">
        <v>563</v>
      </c>
      <c r="D50">
        <v>2</v>
      </c>
      <c r="E50" s="411" t="s">
        <v>1080</v>
      </c>
      <c r="F50">
        <f t="shared" si="0"/>
        <v>24</v>
      </c>
      <c r="G50" s="414" t="s">
        <v>1078</v>
      </c>
      <c r="H50">
        <v>2</v>
      </c>
      <c r="I50" s="414" t="s">
        <v>1079</v>
      </c>
    </row>
    <row r="51" spans="1:9" ht="13.5">
      <c r="A51" s="523" t="s">
        <v>1081</v>
      </c>
      <c r="B51">
        <f t="shared" si="1"/>
        <v>13</v>
      </c>
      <c r="C51" s="414" t="s">
        <v>563</v>
      </c>
      <c r="D51">
        <v>3</v>
      </c>
      <c r="E51" s="411" t="s">
        <v>1080</v>
      </c>
      <c r="F51">
        <f t="shared" si="0"/>
        <v>25</v>
      </c>
      <c r="G51" s="414" t="s">
        <v>1078</v>
      </c>
      <c r="H51">
        <v>1</v>
      </c>
      <c r="I51" s="414" t="s">
        <v>1079</v>
      </c>
    </row>
    <row r="52" spans="1:9" ht="13.5">
      <c r="A52" s="523" t="s">
        <v>1081</v>
      </c>
      <c r="B52">
        <f t="shared" si="1"/>
        <v>13</v>
      </c>
      <c r="C52" s="414" t="s">
        <v>563</v>
      </c>
      <c r="D52">
        <v>4</v>
      </c>
      <c r="E52" s="411" t="s">
        <v>1080</v>
      </c>
      <c r="F52">
        <f t="shared" si="0"/>
        <v>25</v>
      </c>
      <c r="G52" s="414" t="s">
        <v>1078</v>
      </c>
      <c r="H52">
        <v>2</v>
      </c>
      <c r="I52" s="414" t="s">
        <v>1079</v>
      </c>
    </row>
    <row r="53" spans="1:9" ht="13.5">
      <c r="A53" s="523" t="s">
        <v>1081</v>
      </c>
      <c r="B53">
        <f t="shared" si="1"/>
        <v>14</v>
      </c>
      <c r="C53" s="414" t="s">
        <v>563</v>
      </c>
      <c r="D53">
        <v>1</v>
      </c>
      <c r="E53" s="411" t="s">
        <v>1080</v>
      </c>
      <c r="F53">
        <f t="shared" si="0"/>
        <v>26</v>
      </c>
      <c r="G53" s="414" t="s">
        <v>1078</v>
      </c>
      <c r="H53">
        <v>1</v>
      </c>
      <c r="I53" s="414" t="s">
        <v>1079</v>
      </c>
    </row>
    <row r="54" spans="1:9" ht="13.5">
      <c r="A54" s="523" t="s">
        <v>1081</v>
      </c>
      <c r="B54">
        <f t="shared" si="1"/>
        <v>14</v>
      </c>
      <c r="C54" s="414" t="s">
        <v>563</v>
      </c>
      <c r="D54">
        <v>2</v>
      </c>
      <c r="E54" s="411" t="s">
        <v>1080</v>
      </c>
      <c r="F54">
        <f t="shared" si="0"/>
        <v>26</v>
      </c>
      <c r="G54" s="414" t="s">
        <v>1078</v>
      </c>
      <c r="H54">
        <v>2</v>
      </c>
      <c r="I54" s="414" t="s">
        <v>1079</v>
      </c>
    </row>
    <row r="55" spans="1:9" ht="13.5">
      <c r="A55" s="523" t="s">
        <v>1081</v>
      </c>
      <c r="B55">
        <f t="shared" si="1"/>
        <v>14</v>
      </c>
      <c r="C55" s="414" t="s">
        <v>563</v>
      </c>
      <c r="D55">
        <v>3</v>
      </c>
      <c r="E55" s="411" t="s">
        <v>1080</v>
      </c>
      <c r="F55">
        <f t="shared" si="0"/>
        <v>27</v>
      </c>
      <c r="G55" s="414" t="s">
        <v>1078</v>
      </c>
      <c r="H55">
        <v>1</v>
      </c>
      <c r="I55" s="414" t="s">
        <v>1079</v>
      </c>
    </row>
    <row r="56" spans="1:9" ht="13.5">
      <c r="A56" s="523" t="s">
        <v>1081</v>
      </c>
      <c r="B56">
        <f t="shared" si="1"/>
        <v>14</v>
      </c>
      <c r="C56" s="414" t="s">
        <v>563</v>
      </c>
      <c r="D56">
        <v>4</v>
      </c>
      <c r="E56" s="411" t="s">
        <v>1080</v>
      </c>
      <c r="F56">
        <f t="shared" si="0"/>
        <v>27</v>
      </c>
      <c r="G56" s="414" t="s">
        <v>1078</v>
      </c>
      <c r="H56">
        <v>2</v>
      </c>
      <c r="I56" s="414" t="s">
        <v>1079</v>
      </c>
    </row>
    <row r="57" spans="1:9" ht="13.5">
      <c r="A57" s="523" t="s">
        <v>1081</v>
      </c>
      <c r="B57">
        <f t="shared" si="1"/>
        <v>15</v>
      </c>
      <c r="C57" s="414" t="s">
        <v>563</v>
      </c>
      <c r="D57">
        <v>1</v>
      </c>
      <c r="E57" s="411" t="s">
        <v>1080</v>
      </c>
      <c r="F57">
        <f t="shared" si="0"/>
        <v>28</v>
      </c>
      <c r="G57" s="414" t="s">
        <v>1078</v>
      </c>
      <c r="H57">
        <v>1</v>
      </c>
      <c r="I57" s="414" t="s">
        <v>1079</v>
      </c>
    </row>
    <row r="58" spans="1:9" ht="13.5">
      <c r="A58" s="523" t="s">
        <v>1081</v>
      </c>
      <c r="B58">
        <f t="shared" si="1"/>
        <v>15</v>
      </c>
      <c r="C58" s="414" t="s">
        <v>563</v>
      </c>
      <c r="D58">
        <v>2</v>
      </c>
      <c r="E58" s="411" t="s">
        <v>1080</v>
      </c>
      <c r="F58">
        <f t="shared" si="0"/>
        <v>28</v>
      </c>
      <c r="G58" s="414" t="s">
        <v>1078</v>
      </c>
      <c r="H58">
        <v>2</v>
      </c>
      <c r="I58" s="414" t="s">
        <v>1079</v>
      </c>
    </row>
    <row r="59" spans="1:9" ht="13.5">
      <c r="A59" s="523" t="s">
        <v>1081</v>
      </c>
      <c r="B59">
        <f t="shared" si="1"/>
        <v>15</v>
      </c>
      <c r="C59" s="414" t="s">
        <v>563</v>
      </c>
      <c r="D59">
        <v>3</v>
      </c>
      <c r="E59" s="411" t="s">
        <v>1080</v>
      </c>
      <c r="F59">
        <f t="shared" si="0"/>
        <v>29</v>
      </c>
      <c r="G59" s="414" t="s">
        <v>1078</v>
      </c>
      <c r="H59">
        <v>1</v>
      </c>
      <c r="I59" s="414" t="s">
        <v>1079</v>
      </c>
    </row>
    <row r="60" spans="1:9" ht="13.5">
      <c r="A60" s="523" t="s">
        <v>1081</v>
      </c>
      <c r="B60">
        <f t="shared" si="1"/>
        <v>15</v>
      </c>
      <c r="C60" s="414" t="s">
        <v>563</v>
      </c>
      <c r="D60">
        <v>4</v>
      </c>
      <c r="E60" s="411" t="s">
        <v>1080</v>
      </c>
      <c r="F60">
        <f t="shared" si="0"/>
        <v>29</v>
      </c>
      <c r="G60" s="414" t="s">
        <v>1078</v>
      </c>
      <c r="H60">
        <v>2</v>
      </c>
      <c r="I60" s="414" t="s">
        <v>1079</v>
      </c>
    </row>
    <row r="61" spans="1:9" ht="13.5">
      <c r="A61" s="523" t="s">
        <v>1081</v>
      </c>
      <c r="B61">
        <f t="shared" si="1"/>
        <v>16</v>
      </c>
      <c r="C61" s="414" t="s">
        <v>563</v>
      </c>
      <c r="D61">
        <v>1</v>
      </c>
      <c r="E61" s="411" t="s">
        <v>1080</v>
      </c>
      <c r="F61">
        <f t="shared" si="0"/>
        <v>30</v>
      </c>
      <c r="G61" s="414" t="s">
        <v>1078</v>
      </c>
      <c r="H61">
        <v>1</v>
      </c>
      <c r="I61" s="414" t="s">
        <v>1079</v>
      </c>
    </row>
    <row r="62" spans="1:9" ht="13.5">
      <c r="A62" s="523" t="s">
        <v>1081</v>
      </c>
      <c r="B62">
        <f t="shared" si="1"/>
        <v>16</v>
      </c>
      <c r="C62" s="414" t="s">
        <v>563</v>
      </c>
      <c r="D62">
        <v>2</v>
      </c>
      <c r="E62" s="411" t="s">
        <v>1080</v>
      </c>
      <c r="F62">
        <f t="shared" si="0"/>
        <v>30</v>
      </c>
      <c r="G62" s="414" t="s">
        <v>1078</v>
      </c>
      <c r="H62">
        <v>2</v>
      </c>
      <c r="I62" s="414" t="s">
        <v>1079</v>
      </c>
    </row>
    <row r="63" spans="1:9" ht="13.5">
      <c r="A63" s="523" t="s">
        <v>1081</v>
      </c>
      <c r="B63">
        <f t="shared" si="1"/>
        <v>16</v>
      </c>
      <c r="C63" s="414" t="s">
        <v>563</v>
      </c>
      <c r="D63">
        <v>3</v>
      </c>
      <c r="E63" s="411" t="s">
        <v>1080</v>
      </c>
      <c r="F63">
        <f t="shared" si="0"/>
        <v>31</v>
      </c>
      <c r="G63" s="414" t="s">
        <v>1078</v>
      </c>
      <c r="H63">
        <v>1</v>
      </c>
      <c r="I63" s="414" t="s">
        <v>1079</v>
      </c>
    </row>
    <row r="64" spans="1:9" ht="13.5">
      <c r="A64" s="523" t="s">
        <v>1081</v>
      </c>
      <c r="B64">
        <f t="shared" si="1"/>
        <v>16</v>
      </c>
      <c r="C64" s="414" t="s">
        <v>563</v>
      </c>
      <c r="D64">
        <v>4</v>
      </c>
      <c r="E64" s="411" t="s">
        <v>1080</v>
      </c>
      <c r="F64">
        <f t="shared" si="0"/>
        <v>31</v>
      </c>
      <c r="G64" s="414" t="s">
        <v>1078</v>
      </c>
      <c r="H64">
        <v>2</v>
      </c>
      <c r="I64" s="414" t="s">
        <v>1079</v>
      </c>
    </row>
    <row r="65" spans="1:9" ht="13.5">
      <c r="A65" s="523" t="s">
        <v>1081</v>
      </c>
      <c r="B65">
        <f t="shared" si="1"/>
        <v>17</v>
      </c>
      <c r="C65" s="414" t="s">
        <v>563</v>
      </c>
      <c r="D65">
        <v>1</v>
      </c>
      <c r="E65" s="411" t="s">
        <v>1080</v>
      </c>
      <c r="F65">
        <f t="shared" si="0"/>
        <v>32</v>
      </c>
      <c r="G65" s="414" t="s">
        <v>1078</v>
      </c>
      <c r="H65">
        <v>1</v>
      </c>
      <c r="I65" s="414" t="s">
        <v>1079</v>
      </c>
    </row>
    <row r="66" spans="1:9" ht="13.5">
      <c r="A66" s="523" t="s">
        <v>1081</v>
      </c>
      <c r="B66">
        <f t="shared" si="1"/>
        <v>17</v>
      </c>
      <c r="C66" s="414" t="s">
        <v>563</v>
      </c>
      <c r="D66">
        <v>2</v>
      </c>
      <c r="E66" s="411" t="s">
        <v>1080</v>
      </c>
      <c r="F66">
        <f t="shared" si="0"/>
        <v>32</v>
      </c>
      <c r="G66" s="414" t="s">
        <v>1078</v>
      </c>
      <c r="H66">
        <v>2</v>
      </c>
      <c r="I66" s="414" t="s">
        <v>1079</v>
      </c>
    </row>
    <row r="67" spans="1:9" ht="13.5">
      <c r="A67" s="523" t="s">
        <v>1081</v>
      </c>
      <c r="B67">
        <f t="shared" si="1"/>
        <v>17</v>
      </c>
      <c r="C67" s="414" t="s">
        <v>563</v>
      </c>
      <c r="D67">
        <v>3</v>
      </c>
      <c r="E67" s="411" t="s">
        <v>1080</v>
      </c>
      <c r="F67">
        <f t="shared" si="0"/>
        <v>33</v>
      </c>
      <c r="G67" s="414" t="s">
        <v>1078</v>
      </c>
      <c r="H67">
        <v>1</v>
      </c>
      <c r="I67" s="414" t="s">
        <v>1079</v>
      </c>
    </row>
    <row r="68" spans="1:9" ht="13.5">
      <c r="A68" s="523" t="s">
        <v>1081</v>
      </c>
      <c r="B68">
        <f t="shared" si="1"/>
        <v>17</v>
      </c>
      <c r="C68" s="414" t="s">
        <v>563</v>
      </c>
      <c r="D68">
        <v>4</v>
      </c>
      <c r="E68" s="411" t="s">
        <v>1080</v>
      </c>
      <c r="F68">
        <f t="shared" ref="F68:F85" si="2">F66+1</f>
        <v>33</v>
      </c>
      <c r="G68" s="414" t="s">
        <v>1078</v>
      </c>
      <c r="H68">
        <v>2</v>
      </c>
      <c r="I68" s="414" t="s">
        <v>1079</v>
      </c>
    </row>
    <row r="69" spans="1:9" ht="13.5">
      <c r="A69" s="523" t="s">
        <v>1081</v>
      </c>
      <c r="B69">
        <f t="shared" si="1"/>
        <v>18</v>
      </c>
      <c r="C69" s="414" t="s">
        <v>563</v>
      </c>
      <c r="D69">
        <v>1</v>
      </c>
      <c r="E69" s="411" t="s">
        <v>1080</v>
      </c>
      <c r="F69">
        <f t="shared" si="2"/>
        <v>34</v>
      </c>
      <c r="G69" s="414" t="s">
        <v>1078</v>
      </c>
      <c r="H69">
        <v>1</v>
      </c>
      <c r="I69" s="414" t="s">
        <v>1079</v>
      </c>
    </row>
    <row r="70" spans="1:9" ht="13.5">
      <c r="A70" s="523" t="s">
        <v>1081</v>
      </c>
      <c r="B70">
        <f t="shared" ref="B70:B86" si="3">B66+1</f>
        <v>18</v>
      </c>
      <c r="C70" s="414" t="s">
        <v>563</v>
      </c>
      <c r="D70">
        <v>2</v>
      </c>
      <c r="E70" s="411" t="s">
        <v>1080</v>
      </c>
      <c r="F70">
        <f t="shared" si="2"/>
        <v>34</v>
      </c>
      <c r="G70" s="414" t="s">
        <v>1078</v>
      </c>
      <c r="H70">
        <v>2</v>
      </c>
      <c r="I70" s="414" t="s">
        <v>1079</v>
      </c>
    </row>
    <row r="71" spans="1:9" ht="13.5">
      <c r="A71" s="523" t="s">
        <v>1081</v>
      </c>
      <c r="B71">
        <f t="shared" si="3"/>
        <v>18</v>
      </c>
      <c r="C71" s="414" t="s">
        <v>563</v>
      </c>
      <c r="D71">
        <v>3</v>
      </c>
      <c r="E71" s="411" t="s">
        <v>1080</v>
      </c>
      <c r="F71">
        <f t="shared" si="2"/>
        <v>35</v>
      </c>
      <c r="G71" s="414" t="s">
        <v>1078</v>
      </c>
      <c r="H71">
        <v>1</v>
      </c>
      <c r="I71" s="414" t="s">
        <v>1079</v>
      </c>
    </row>
    <row r="72" spans="1:9" ht="13.5">
      <c r="A72" s="523" t="s">
        <v>1081</v>
      </c>
      <c r="B72">
        <f t="shared" si="3"/>
        <v>18</v>
      </c>
      <c r="C72" s="414" t="s">
        <v>563</v>
      </c>
      <c r="D72">
        <v>4</v>
      </c>
      <c r="E72" s="411" t="s">
        <v>1080</v>
      </c>
      <c r="F72">
        <f t="shared" si="2"/>
        <v>35</v>
      </c>
      <c r="G72" s="414" t="s">
        <v>1078</v>
      </c>
      <c r="H72">
        <v>2</v>
      </c>
      <c r="I72" s="414" t="s">
        <v>1079</v>
      </c>
    </row>
    <row r="73" spans="1:9" ht="13.5">
      <c r="A73" s="523" t="s">
        <v>1081</v>
      </c>
      <c r="B73">
        <f t="shared" si="3"/>
        <v>19</v>
      </c>
      <c r="C73" s="414" t="s">
        <v>563</v>
      </c>
      <c r="D73">
        <v>1</v>
      </c>
      <c r="E73" s="411" t="s">
        <v>1080</v>
      </c>
      <c r="F73">
        <f t="shared" si="2"/>
        <v>36</v>
      </c>
      <c r="G73" s="414" t="s">
        <v>1078</v>
      </c>
      <c r="H73">
        <v>1</v>
      </c>
      <c r="I73" s="414" t="s">
        <v>1079</v>
      </c>
    </row>
    <row r="74" spans="1:9" ht="13.5">
      <c r="A74" s="523" t="s">
        <v>1081</v>
      </c>
      <c r="B74">
        <f t="shared" si="3"/>
        <v>19</v>
      </c>
      <c r="C74" s="414" t="s">
        <v>563</v>
      </c>
      <c r="D74">
        <v>2</v>
      </c>
      <c r="E74" s="411" t="s">
        <v>1080</v>
      </c>
      <c r="F74">
        <f t="shared" si="2"/>
        <v>36</v>
      </c>
      <c r="G74" s="414" t="s">
        <v>1078</v>
      </c>
      <c r="H74">
        <v>2</v>
      </c>
      <c r="I74" s="414" t="s">
        <v>1079</v>
      </c>
    </row>
    <row r="75" spans="1:9" ht="13.5">
      <c r="A75" s="523" t="s">
        <v>1081</v>
      </c>
      <c r="B75">
        <f t="shared" si="3"/>
        <v>19</v>
      </c>
      <c r="C75" s="414" t="s">
        <v>563</v>
      </c>
      <c r="D75">
        <v>3</v>
      </c>
      <c r="E75" s="411" t="s">
        <v>1080</v>
      </c>
      <c r="F75">
        <f t="shared" si="2"/>
        <v>37</v>
      </c>
      <c r="G75" s="414" t="s">
        <v>1078</v>
      </c>
      <c r="H75">
        <v>1</v>
      </c>
      <c r="I75" s="414" t="s">
        <v>1079</v>
      </c>
    </row>
    <row r="76" spans="1:9" ht="13.5">
      <c r="A76" s="523" t="s">
        <v>1081</v>
      </c>
      <c r="B76">
        <f t="shared" si="3"/>
        <v>19</v>
      </c>
      <c r="C76" s="414" t="s">
        <v>563</v>
      </c>
      <c r="D76">
        <v>4</v>
      </c>
      <c r="E76" s="411" t="s">
        <v>1080</v>
      </c>
      <c r="F76">
        <f t="shared" si="2"/>
        <v>37</v>
      </c>
      <c r="G76" s="414" t="s">
        <v>1078</v>
      </c>
      <c r="H76">
        <v>2</v>
      </c>
      <c r="I76" s="414" t="s">
        <v>1079</v>
      </c>
    </row>
    <row r="77" spans="1:9" ht="13.5">
      <c r="A77" s="523" t="s">
        <v>1081</v>
      </c>
      <c r="B77">
        <f t="shared" si="3"/>
        <v>20</v>
      </c>
      <c r="C77" s="414" t="s">
        <v>563</v>
      </c>
      <c r="D77">
        <v>1</v>
      </c>
      <c r="E77" s="411" t="s">
        <v>1080</v>
      </c>
      <c r="F77">
        <f t="shared" si="2"/>
        <v>38</v>
      </c>
      <c r="G77" s="414" t="s">
        <v>1078</v>
      </c>
      <c r="H77">
        <v>1</v>
      </c>
      <c r="I77" s="414" t="s">
        <v>1079</v>
      </c>
    </row>
    <row r="78" spans="1:9" ht="13.5">
      <c r="A78" s="523" t="s">
        <v>1081</v>
      </c>
      <c r="B78">
        <f t="shared" si="3"/>
        <v>20</v>
      </c>
      <c r="C78" s="414" t="s">
        <v>563</v>
      </c>
      <c r="D78">
        <v>2</v>
      </c>
      <c r="E78" s="411" t="s">
        <v>1080</v>
      </c>
      <c r="F78">
        <f t="shared" si="2"/>
        <v>38</v>
      </c>
      <c r="G78" s="414" t="s">
        <v>1078</v>
      </c>
      <c r="H78">
        <v>2</v>
      </c>
      <c r="I78" s="414" t="s">
        <v>1079</v>
      </c>
    </row>
    <row r="79" spans="1:9" ht="13.5">
      <c r="A79" s="523" t="s">
        <v>1081</v>
      </c>
      <c r="B79">
        <f t="shared" si="3"/>
        <v>20</v>
      </c>
      <c r="C79" s="414" t="s">
        <v>563</v>
      </c>
      <c r="D79">
        <v>3</v>
      </c>
      <c r="E79" s="411" t="s">
        <v>1080</v>
      </c>
      <c r="F79">
        <f t="shared" si="2"/>
        <v>39</v>
      </c>
      <c r="G79" s="414" t="s">
        <v>1078</v>
      </c>
      <c r="H79">
        <v>1</v>
      </c>
      <c r="I79" s="414" t="s">
        <v>1079</v>
      </c>
    </row>
    <row r="80" spans="1:9" ht="13.5">
      <c r="A80" s="523" t="s">
        <v>1081</v>
      </c>
      <c r="B80">
        <f t="shared" si="3"/>
        <v>20</v>
      </c>
      <c r="C80" s="414" t="s">
        <v>563</v>
      </c>
      <c r="D80">
        <v>4</v>
      </c>
      <c r="E80" s="411" t="s">
        <v>1080</v>
      </c>
      <c r="F80">
        <f t="shared" si="2"/>
        <v>39</v>
      </c>
      <c r="G80" s="414" t="s">
        <v>1078</v>
      </c>
      <c r="H80">
        <v>2</v>
      </c>
      <c r="I80" s="414" t="s">
        <v>1079</v>
      </c>
    </row>
    <row r="81" spans="1:9" ht="13.5">
      <c r="A81" s="523" t="s">
        <v>1081</v>
      </c>
      <c r="B81">
        <f t="shared" si="3"/>
        <v>21</v>
      </c>
      <c r="C81" s="414" t="s">
        <v>563</v>
      </c>
      <c r="D81">
        <v>1</v>
      </c>
      <c r="E81" s="411" t="s">
        <v>1080</v>
      </c>
      <c r="F81">
        <f t="shared" si="2"/>
        <v>40</v>
      </c>
      <c r="G81" s="414" t="s">
        <v>1078</v>
      </c>
      <c r="H81">
        <v>1</v>
      </c>
      <c r="I81" s="414" t="s">
        <v>1079</v>
      </c>
    </row>
    <row r="82" spans="1:9" ht="13.5">
      <c r="A82" s="523" t="s">
        <v>1081</v>
      </c>
      <c r="B82">
        <f t="shared" si="3"/>
        <v>21</v>
      </c>
      <c r="C82" s="414" t="s">
        <v>563</v>
      </c>
      <c r="D82">
        <v>2</v>
      </c>
      <c r="E82" s="411" t="s">
        <v>1080</v>
      </c>
      <c r="F82">
        <f t="shared" si="2"/>
        <v>40</v>
      </c>
      <c r="G82" s="414" t="s">
        <v>1078</v>
      </c>
      <c r="H82">
        <v>2</v>
      </c>
      <c r="I82" s="414" t="s">
        <v>1079</v>
      </c>
    </row>
    <row r="83" spans="1:9" ht="13.5">
      <c r="A83" s="523" t="s">
        <v>1081</v>
      </c>
      <c r="B83">
        <f t="shared" si="3"/>
        <v>21</v>
      </c>
      <c r="C83" s="414" t="s">
        <v>563</v>
      </c>
      <c r="D83">
        <v>3</v>
      </c>
      <c r="E83" s="411" t="s">
        <v>1080</v>
      </c>
      <c r="F83">
        <f t="shared" si="2"/>
        <v>41</v>
      </c>
      <c r="G83" s="414" t="s">
        <v>1078</v>
      </c>
      <c r="H83">
        <v>1</v>
      </c>
      <c r="I83" s="414" t="s">
        <v>1079</v>
      </c>
    </row>
    <row r="84" spans="1:9" ht="13.5">
      <c r="A84" s="523" t="s">
        <v>1081</v>
      </c>
      <c r="B84">
        <f t="shared" si="3"/>
        <v>21</v>
      </c>
      <c r="C84" s="414" t="s">
        <v>563</v>
      </c>
      <c r="D84">
        <v>4</v>
      </c>
      <c r="E84" s="411" t="s">
        <v>1080</v>
      </c>
      <c r="F84">
        <f t="shared" si="2"/>
        <v>41</v>
      </c>
      <c r="G84" s="414" t="s">
        <v>1078</v>
      </c>
      <c r="H84">
        <v>2</v>
      </c>
      <c r="I84" s="414" t="s">
        <v>1079</v>
      </c>
    </row>
    <row r="85" spans="1:9" ht="13.5">
      <c r="A85" s="523" t="s">
        <v>1081</v>
      </c>
      <c r="B85">
        <f t="shared" si="3"/>
        <v>22</v>
      </c>
      <c r="C85" s="414" t="s">
        <v>563</v>
      </c>
      <c r="D85">
        <v>1</v>
      </c>
      <c r="E85" s="411" t="s">
        <v>1080</v>
      </c>
      <c r="F85">
        <f t="shared" si="2"/>
        <v>42</v>
      </c>
      <c r="G85" s="414" t="s">
        <v>1078</v>
      </c>
      <c r="H85">
        <v>1</v>
      </c>
      <c r="I85" s="414" t="s">
        <v>1079</v>
      </c>
    </row>
    <row r="86" spans="1:9" ht="13.5">
      <c r="A86" s="523" t="s">
        <v>1081</v>
      </c>
      <c r="B86">
        <f t="shared" si="3"/>
        <v>22</v>
      </c>
      <c r="C86" s="414" t="s">
        <v>563</v>
      </c>
      <c r="D86">
        <v>2</v>
      </c>
      <c r="E86" s="411" t="s">
        <v>1080</v>
      </c>
      <c r="F86">
        <f>F84+1</f>
        <v>42</v>
      </c>
      <c r="G86" s="414" t="s">
        <v>1078</v>
      </c>
      <c r="H86">
        <v>2</v>
      </c>
      <c r="I86" s="414" t="s">
        <v>1079</v>
      </c>
    </row>
    <row r="109" spans="2:6">
      <c r="B109">
        <f t="shared" ref="B109:B128" si="4">B106+1</f>
        <v>1</v>
      </c>
      <c r="F109">
        <f t="shared" ref="F109:F128" si="5">F106+1</f>
        <v>1</v>
      </c>
    </row>
    <row r="110" spans="2:6">
      <c r="B110">
        <f t="shared" si="4"/>
        <v>1</v>
      </c>
      <c r="F110">
        <f t="shared" si="5"/>
        <v>1</v>
      </c>
    </row>
    <row r="112" spans="2:6">
      <c r="B112">
        <f t="shared" si="4"/>
        <v>2</v>
      </c>
      <c r="F112">
        <f t="shared" si="5"/>
        <v>2</v>
      </c>
    </row>
    <row r="113" spans="2:6">
      <c r="B113">
        <f t="shared" si="4"/>
        <v>2</v>
      </c>
      <c r="F113">
        <f t="shared" si="5"/>
        <v>2</v>
      </c>
    </row>
    <row r="115" spans="2:6">
      <c r="B115">
        <f t="shared" si="4"/>
        <v>3</v>
      </c>
      <c r="F115">
        <f t="shared" si="5"/>
        <v>3</v>
      </c>
    </row>
    <row r="116" spans="2:6">
      <c r="B116">
        <f t="shared" si="4"/>
        <v>3</v>
      </c>
      <c r="F116">
        <f t="shared" si="5"/>
        <v>3</v>
      </c>
    </row>
    <row r="118" spans="2:6">
      <c r="B118">
        <f t="shared" si="4"/>
        <v>4</v>
      </c>
      <c r="F118">
        <f t="shared" si="5"/>
        <v>4</v>
      </c>
    </row>
    <row r="119" spans="2:6">
      <c r="B119">
        <f t="shared" si="4"/>
        <v>4</v>
      </c>
      <c r="F119">
        <f t="shared" si="5"/>
        <v>4</v>
      </c>
    </row>
    <row r="121" spans="2:6">
      <c r="B121">
        <f t="shared" si="4"/>
        <v>5</v>
      </c>
      <c r="F121">
        <f t="shared" si="5"/>
        <v>5</v>
      </c>
    </row>
    <row r="122" spans="2:6">
      <c r="B122">
        <f t="shared" si="4"/>
        <v>5</v>
      </c>
      <c r="F122">
        <f t="shared" si="5"/>
        <v>5</v>
      </c>
    </row>
    <row r="124" spans="2:6">
      <c r="B124">
        <f t="shared" si="4"/>
        <v>6</v>
      </c>
      <c r="F124">
        <f t="shared" si="5"/>
        <v>6</v>
      </c>
    </row>
    <row r="125" spans="2:6">
      <c r="B125">
        <f t="shared" si="4"/>
        <v>6</v>
      </c>
      <c r="F125">
        <f t="shared" si="5"/>
        <v>6</v>
      </c>
    </row>
    <row r="127" spans="2:6">
      <c r="B127">
        <f t="shared" si="4"/>
        <v>7</v>
      </c>
      <c r="F127">
        <f t="shared" si="5"/>
        <v>7</v>
      </c>
    </row>
    <row r="128" spans="2:6">
      <c r="B128">
        <f t="shared" si="4"/>
        <v>7</v>
      </c>
      <c r="F128">
        <f t="shared" si="5"/>
        <v>7</v>
      </c>
    </row>
    <row r="153" spans="2:6">
      <c r="B153">
        <f t="shared" ref="B153:B196" si="6">B150+1</f>
        <v>1</v>
      </c>
      <c r="F153">
        <f t="shared" ref="F153:F216" si="7">F150+1</f>
        <v>1</v>
      </c>
    </row>
    <row r="154" spans="2:6">
      <c r="B154">
        <f t="shared" si="6"/>
        <v>1</v>
      </c>
      <c r="F154">
        <f t="shared" si="7"/>
        <v>1</v>
      </c>
    </row>
    <row r="155" spans="2:6">
      <c r="B155">
        <f t="shared" si="6"/>
        <v>1</v>
      </c>
      <c r="F155">
        <f t="shared" si="7"/>
        <v>1</v>
      </c>
    </row>
    <row r="156" spans="2:6">
      <c r="B156">
        <f t="shared" si="6"/>
        <v>2</v>
      </c>
      <c r="F156">
        <f t="shared" si="7"/>
        <v>2</v>
      </c>
    </row>
    <row r="157" spans="2:6">
      <c r="B157">
        <f t="shared" si="6"/>
        <v>2</v>
      </c>
      <c r="F157">
        <f t="shared" si="7"/>
        <v>2</v>
      </c>
    </row>
    <row r="158" spans="2:6">
      <c r="B158">
        <f t="shared" si="6"/>
        <v>2</v>
      </c>
      <c r="F158">
        <f t="shared" si="7"/>
        <v>2</v>
      </c>
    </row>
    <row r="159" spans="2:6">
      <c r="B159">
        <f t="shared" si="6"/>
        <v>3</v>
      </c>
      <c r="F159">
        <f t="shared" si="7"/>
        <v>3</v>
      </c>
    </row>
    <row r="160" spans="2:6">
      <c r="B160">
        <f t="shared" si="6"/>
        <v>3</v>
      </c>
      <c r="F160">
        <f t="shared" si="7"/>
        <v>3</v>
      </c>
    </row>
    <row r="161" spans="2:6">
      <c r="B161">
        <f t="shared" si="6"/>
        <v>3</v>
      </c>
      <c r="F161">
        <f t="shared" si="7"/>
        <v>3</v>
      </c>
    </row>
    <row r="162" spans="2:6">
      <c r="B162">
        <f t="shared" si="6"/>
        <v>4</v>
      </c>
      <c r="F162">
        <f t="shared" si="7"/>
        <v>4</v>
      </c>
    </row>
    <row r="163" spans="2:6">
      <c r="B163">
        <f t="shared" si="6"/>
        <v>4</v>
      </c>
      <c r="F163">
        <f t="shared" si="7"/>
        <v>4</v>
      </c>
    </row>
    <row r="164" spans="2:6">
      <c r="B164">
        <f t="shared" si="6"/>
        <v>4</v>
      </c>
      <c r="F164">
        <f t="shared" si="7"/>
        <v>4</v>
      </c>
    </row>
    <row r="165" spans="2:6">
      <c r="B165">
        <f t="shared" si="6"/>
        <v>5</v>
      </c>
      <c r="F165">
        <f t="shared" si="7"/>
        <v>5</v>
      </c>
    </row>
    <row r="166" spans="2:6">
      <c r="B166">
        <f t="shared" si="6"/>
        <v>5</v>
      </c>
      <c r="F166">
        <f t="shared" si="7"/>
        <v>5</v>
      </c>
    </row>
    <row r="167" spans="2:6">
      <c r="B167">
        <f t="shared" si="6"/>
        <v>5</v>
      </c>
      <c r="F167">
        <f t="shared" si="7"/>
        <v>5</v>
      </c>
    </row>
    <row r="168" spans="2:6">
      <c r="B168">
        <f t="shared" si="6"/>
        <v>6</v>
      </c>
      <c r="F168">
        <f t="shared" si="7"/>
        <v>6</v>
      </c>
    </row>
    <row r="169" spans="2:6">
      <c r="B169">
        <f t="shared" si="6"/>
        <v>6</v>
      </c>
      <c r="F169">
        <f t="shared" si="7"/>
        <v>6</v>
      </c>
    </row>
    <row r="170" spans="2:6">
      <c r="B170">
        <f t="shared" si="6"/>
        <v>6</v>
      </c>
      <c r="F170">
        <f t="shared" si="7"/>
        <v>6</v>
      </c>
    </row>
    <row r="171" spans="2:6">
      <c r="B171">
        <f t="shared" si="6"/>
        <v>7</v>
      </c>
      <c r="F171">
        <f t="shared" si="7"/>
        <v>7</v>
      </c>
    </row>
    <row r="172" spans="2:6">
      <c r="B172">
        <f t="shared" si="6"/>
        <v>7</v>
      </c>
      <c r="F172">
        <f t="shared" si="7"/>
        <v>7</v>
      </c>
    </row>
    <row r="173" spans="2:6">
      <c r="B173">
        <f t="shared" si="6"/>
        <v>7</v>
      </c>
      <c r="F173">
        <f t="shared" si="7"/>
        <v>7</v>
      </c>
    </row>
    <row r="174" spans="2:6">
      <c r="B174">
        <f t="shared" si="6"/>
        <v>8</v>
      </c>
      <c r="F174">
        <f t="shared" si="7"/>
        <v>8</v>
      </c>
    </row>
    <row r="175" spans="2:6">
      <c r="B175">
        <f t="shared" si="6"/>
        <v>8</v>
      </c>
      <c r="F175">
        <f t="shared" si="7"/>
        <v>8</v>
      </c>
    </row>
    <row r="176" spans="2:6">
      <c r="B176">
        <f t="shared" si="6"/>
        <v>8</v>
      </c>
      <c r="F176">
        <f t="shared" si="7"/>
        <v>8</v>
      </c>
    </row>
    <row r="177" spans="2:6">
      <c r="B177">
        <f t="shared" si="6"/>
        <v>9</v>
      </c>
      <c r="F177">
        <f t="shared" si="7"/>
        <v>9</v>
      </c>
    </row>
    <row r="178" spans="2:6">
      <c r="B178">
        <f t="shared" si="6"/>
        <v>9</v>
      </c>
      <c r="F178">
        <f t="shared" si="7"/>
        <v>9</v>
      </c>
    </row>
    <row r="179" spans="2:6">
      <c r="B179">
        <f t="shared" si="6"/>
        <v>9</v>
      </c>
      <c r="F179">
        <f t="shared" si="7"/>
        <v>9</v>
      </c>
    </row>
    <row r="180" spans="2:6">
      <c r="B180">
        <f t="shared" si="6"/>
        <v>10</v>
      </c>
      <c r="F180">
        <f t="shared" si="7"/>
        <v>10</v>
      </c>
    </row>
    <row r="181" spans="2:6">
      <c r="B181">
        <f t="shared" si="6"/>
        <v>10</v>
      </c>
      <c r="F181">
        <f t="shared" si="7"/>
        <v>10</v>
      </c>
    </row>
    <row r="182" spans="2:6">
      <c r="B182">
        <f t="shared" si="6"/>
        <v>10</v>
      </c>
      <c r="F182">
        <f t="shared" si="7"/>
        <v>10</v>
      </c>
    </row>
    <row r="183" spans="2:6">
      <c r="B183">
        <f t="shared" si="6"/>
        <v>11</v>
      </c>
      <c r="F183">
        <f t="shared" si="7"/>
        <v>11</v>
      </c>
    </row>
    <row r="184" spans="2:6">
      <c r="B184">
        <f t="shared" si="6"/>
        <v>11</v>
      </c>
      <c r="F184">
        <f t="shared" si="7"/>
        <v>11</v>
      </c>
    </row>
    <row r="185" spans="2:6">
      <c r="B185">
        <f t="shared" si="6"/>
        <v>11</v>
      </c>
      <c r="F185">
        <f t="shared" si="7"/>
        <v>11</v>
      </c>
    </row>
    <row r="186" spans="2:6">
      <c r="B186">
        <f t="shared" si="6"/>
        <v>12</v>
      </c>
      <c r="F186">
        <f t="shared" si="7"/>
        <v>12</v>
      </c>
    </row>
    <row r="187" spans="2:6">
      <c r="B187">
        <f t="shared" si="6"/>
        <v>12</v>
      </c>
      <c r="F187">
        <f t="shared" si="7"/>
        <v>12</v>
      </c>
    </row>
    <row r="188" spans="2:6">
      <c r="B188">
        <f t="shared" si="6"/>
        <v>12</v>
      </c>
      <c r="F188">
        <f t="shared" si="7"/>
        <v>12</v>
      </c>
    </row>
    <row r="189" spans="2:6">
      <c r="B189">
        <f t="shared" si="6"/>
        <v>13</v>
      </c>
      <c r="F189">
        <f t="shared" si="7"/>
        <v>13</v>
      </c>
    </row>
    <row r="190" spans="2:6">
      <c r="B190">
        <f t="shared" si="6"/>
        <v>13</v>
      </c>
      <c r="F190">
        <f t="shared" si="7"/>
        <v>13</v>
      </c>
    </row>
    <row r="191" spans="2:6">
      <c r="B191">
        <f t="shared" si="6"/>
        <v>13</v>
      </c>
      <c r="F191">
        <f t="shared" si="7"/>
        <v>13</v>
      </c>
    </row>
    <row r="192" spans="2:6">
      <c r="B192">
        <f t="shared" si="6"/>
        <v>14</v>
      </c>
      <c r="F192">
        <f t="shared" si="7"/>
        <v>14</v>
      </c>
    </row>
    <row r="193" spans="2:6">
      <c r="B193">
        <f t="shared" si="6"/>
        <v>14</v>
      </c>
      <c r="F193">
        <f t="shared" si="7"/>
        <v>14</v>
      </c>
    </row>
    <row r="194" spans="2:6">
      <c r="B194">
        <f t="shared" si="6"/>
        <v>14</v>
      </c>
      <c r="F194">
        <f t="shared" si="7"/>
        <v>14</v>
      </c>
    </row>
    <row r="195" spans="2:6">
      <c r="B195">
        <f t="shared" si="6"/>
        <v>15</v>
      </c>
      <c r="F195">
        <f t="shared" si="7"/>
        <v>15</v>
      </c>
    </row>
    <row r="196" spans="2:6">
      <c r="B196">
        <f t="shared" si="6"/>
        <v>15</v>
      </c>
      <c r="F196">
        <f t="shared" si="7"/>
        <v>15</v>
      </c>
    </row>
    <row r="197" spans="2:6">
      <c r="B197">
        <f t="shared" ref="B197:B260" si="8">B194+1</f>
        <v>15</v>
      </c>
      <c r="F197">
        <f t="shared" si="7"/>
        <v>15</v>
      </c>
    </row>
    <row r="198" spans="2:6">
      <c r="B198">
        <f t="shared" si="8"/>
        <v>16</v>
      </c>
      <c r="F198">
        <f t="shared" si="7"/>
        <v>16</v>
      </c>
    </row>
    <row r="199" spans="2:6">
      <c r="B199">
        <f t="shared" si="8"/>
        <v>16</v>
      </c>
      <c r="F199">
        <f t="shared" si="7"/>
        <v>16</v>
      </c>
    </row>
    <row r="200" spans="2:6">
      <c r="B200">
        <f t="shared" si="8"/>
        <v>16</v>
      </c>
      <c r="F200">
        <f t="shared" si="7"/>
        <v>16</v>
      </c>
    </row>
    <row r="201" spans="2:6">
      <c r="B201">
        <f t="shared" si="8"/>
        <v>17</v>
      </c>
      <c r="F201">
        <f t="shared" si="7"/>
        <v>17</v>
      </c>
    </row>
    <row r="202" spans="2:6">
      <c r="B202">
        <f t="shared" si="8"/>
        <v>17</v>
      </c>
      <c r="F202">
        <f t="shared" si="7"/>
        <v>17</v>
      </c>
    </row>
    <row r="203" spans="2:6">
      <c r="B203">
        <f t="shared" si="8"/>
        <v>17</v>
      </c>
      <c r="F203">
        <f t="shared" si="7"/>
        <v>17</v>
      </c>
    </row>
    <row r="204" spans="2:6">
      <c r="B204">
        <f t="shared" si="8"/>
        <v>18</v>
      </c>
      <c r="F204">
        <f t="shared" si="7"/>
        <v>18</v>
      </c>
    </row>
    <row r="205" spans="2:6">
      <c r="B205">
        <f t="shared" si="8"/>
        <v>18</v>
      </c>
      <c r="F205">
        <f t="shared" si="7"/>
        <v>18</v>
      </c>
    </row>
    <row r="206" spans="2:6">
      <c r="B206">
        <f t="shared" si="8"/>
        <v>18</v>
      </c>
      <c r="F206">
        <f t="shared" si="7"/>
        <v>18</v>
      </c>
    </row>
    <row r="207" spans="2:6">
      <c r="B207">
        <f t="shared" si="8"/>
        <v>19</v>
      </c>
      <c r="F207">
        <f t="shared" si="7"/>
        <v>19</v>
      </c>
    </row>
    <row r="208" spans="2:6">
      <c r="B208">
        <f t="shared" si="8"/>
        <v>19</v>
      </c>
      <c r="F208">
        <f t="shared" si="7"/>
        <v>19</v>
      </c>
    </row>
    <row r="209" spans="2:6">
      <c r="B209">
        <f t="shared" si="8"/>
        <v>19</v>
      </c>
      <c r="F209">
        <f t="shared" si="7"/>
        <v>19</v>
      </c>
    </row>
    <row r="210" spans="2:6">
      <c r="B210">
        <f t="shared" si="8"/>
        <v>20</v>
      </c>
      <c r="F210">
        <f t="shared" si="7"/>
        <v>20</v>
      </c>
    </row>
    <row r="211" spans="2:6">
      <c r="B211">
        <f t="shared" si="8"/>
        <v>20</v>
      </c>
      <c r="F211">
        <f t="shared" si="7"/>
        <v>20</v>
      </c>
    </row>
    <row r="212" spans="2:6">
      <c r="B212">
        <f t="shared" si="8"/>
        <v>20</v>
      </c>
      <c r="F212">
        <f t="shared" si="7"/>
        <v>20</v>
      </c>
    </row>
    <row r="213" spans="2:6">
      <c r="B213">
        <f t="shared" si="8"/>
        <v>21</v>
      </c>
      <c r="F213">
        <f t="shared" si="7"/>
        <v>21</v>
      </c>
    </row>
    <row r="214" spans="2:6">
      <c r="B214">
        <f t="shared" si="8"/>
        <v>21</v>
      </c>
      <c r="F214">
        <f t="shared" si="7"/>
        <v>21</v>
      </c>
    </row>
    <row r="215" spans="2:6">
      <c r="B215">
        <f t="shared" si="8"/>
        <v>21</v>
      </c>
      <c r="F215">
        <f t="shared" si="7"/>
        <v>21</v>
      </c>
    </row>
    <row r="216" spans="2:6">
      <c r="B216">
        <f t="shared" si="8"/>
        <v>22</v>
      </c>
      <c r="F216">
        <f t="shared" si="7"/>
        <v>22</v>
      </c>
    </row>
    <row r="217" spans="2:6">
      <c r="B217">
        <f t="shared" si="8"/>
        <v>22</v>
      </c>
      <c r="F217">
        <f t="shared" ref="F217:F280" si="9">F214+1</f>
        <v>22</v>
      </c>
    </row>
    <row r="218" spans="2:6">
      <c r="B218">
        <f t="shared" si="8"/>
        <v>22</v>
      </c>
      <c r="F218">
        <f t="shared" si="9"/>
        <v>22</v>
      </c>
    </row>
    <row r="219" spans="2:6">
      <c r="B219">
        <f t="shared" si="8"/>
        <v>23</v>
      </c>
      <c r="F219">
        <f t="shared" si="9"/>
        <v>23</v>
      </c>
    </row>
    <row r="220" spans="2:6">
      <c r="B220">
        <f t="shared" si="8"/>
        <v>23</v>
      </c>
      <c r="F220">
        <f t="shared" si="9"/>
        <v>23</v>
      </c>
    </row>
    <row r="221" spans="2:6">
      <c r="B221">
        <f t="shared" si="8"/>
        <v>23</v>
      </c>
      <c r="F221">
        <f t="shared" si="9"/>
        <v>23</v>
      </c>
    </row>
    <row r="222" spans="2:6">
      <c r="B222">
        <f t="shared" si="8"/>
        <v>24</v>
      </c>
      <c r="F222">
        <f t="shared" si="9"/>
        <v>24</v>
      </c>
    </row>
    <row r="223" spans="2:6">
      <c r="B223">
        <f t="shared" si="8"/>
        <v>24</v>
      </c>
      <c r="F223">
        <f t="shared" si="9"/>
        <v>24</v>
      </c>
    </row>
    <row r="224" spans="2:6">
      <c r="B224">
        <f t="shared" si="8"/>
        <v>24</v>
      </c>
      <c r="F224">
        <f t="shared" si="9"/>
        <v>24</v>
      </c>
    </row>
    <row r="225" spans="2:6">
      <c r="B225">
        <f t="shared" si="8"/>
        <v>25</v>
      </c>
      <c r="F225">
        <f t="shared" si="9"/>
        <v>25</v>
      </c>
    </row>
    <row r="226" spans="2:6">
      <c r="B226">
        <f t="shared" si="8"/>
        <v>25</v>
      </c>
      <c r="F226">
        <f t="shared" si="9"/>
        <v>25</v>
      </c>
    </row>
    <row r="227" spans="2:6">
      <c r="B227">
        <f t="shared" si="8"/>
        <v>25</v>
      </c>
      <c r="F227">
        <f t="shared" si="9"/>
        <v>25</v>
      </c>
    </row>
    <row r="228" spans="2:6">
      <c r="B228">
        <f t="shared" si="8"/>
        <v>26</v>
      </c>
      <c r="F228">
        <f t="shared" si="9"/>
        <v>26</v>
      </c>
    </row>
    <row r="229" spans="2:6">
      <c r="B229">
        <f t="shared" si="8"/>
        <v>26</v>
      </c>
      <c r="F229">
        <f t="shared" si="9"/>
        <v>26</v>
      </c>
    </row>
    <row r="230" spans="2:6">
      <c r="B230">
        <f t="shared" si="8"/>
        <v>26</v>
      </c>
      <c r="F230">
        <f t="shared" si="9"/>
        <v>26</v>
      </c>
    </row>
    <row r="231" spans="2:6">
      <c r="B231">
        <f t="shared" si="8"/>
        <v>27</v>
      </c>
      <c r="F231">
        <f t="shared" si="9"/>
        <v>27</v>
      </c>
    </row>
    <row r="232" spans="2:6">
      <c r="B232">
        <f t="shared" si="8"/>
        <v>27</v>
      </c>
      <c r="F232">
        <f t="shared" si="9"/>
        <v>27</v>
      </c>
    </row>
    <row r="233" spans="2:6">
      <c r="B233">
        <f t="shared" si="8"/>
        <v>27</v>
      </c>
      <c r="F233">
        <f t="shared" si="9"/>
        <v>27</v>
      </c>
    </row>
    <row r="234" spans="2:6">
      <c r="B234">
        <f t="shared" si="8"/>
        <v>28</v>
      </c>
      <c r="F234">
        <f t="shared" si="9"/>
        <v>28</v>
      </c>
    </row>
    <row r="235" spans="2:6">
      <c r="B235">
        <f t="shared" si="8"/>
        <v>28</v>
      </c>
      <c r="F235">
        <f t="shared" si="9"/>
        <v>28</v>
      </c>
    </row>
    <row r="236" spans="2:6">
      <c r="B236">
        <f t="shared" si="8"/>
        <v>28</v>
      </c>
      <c r="F236">
        <f t="shared" si="9"/>
        <v>28</v>
      </c>
    </row>
    <row r="237" spans="2:6">
      <c r="B237">
        <f t="shared" si="8"/>
        <v>29</v>
      </c>
      <c r="F237">
        <f t="shared" si="9"/>
        <v>29</v>
      </c>
    </row>
    <row r="238" spans="2:6">
      <c r="B238">
        <f t="shared" si="8"/>
        <v>29</v>
      </c>
      <c r="F238">
        <f t="shared" si="9"/>
        <v>29</v>
      </c>
    </row>
    <row r="239" spans="2:6">
      <c r="B239">
        <f t="shared" si="8"/>
        <v>29</v>
      </c>
      <c r="F239">
        <f t="shared" si="9"/>
        <v>29</v>
      </c>
    </row>
    <row r="240" spans="2:6">
      <c r="B240">
        <f t="shared" si="8"/>
        <v>30</v>
      </c>
      <c r="F240">
        <f t="shared" si="9"/>
        <v>30</v>
      </c>
    </row>
    <row r="241" spans="2:6">
      <c r="B241">
        <f t="shared" si="8"/>
        <v>30</v>
      </c>
      <c r="F241">
        <f t="shared" si="9"/>
        <v>30</v>
      </c>
    </row>
    <row r="242" spans="2:6">
      <c r="B242">
        <f t="shared" si="8"/>
        <v>30</v>
      </c>
      <c r="F242">
        <f t="shared" si="9"/>
        <v>30</v>
      </c>
    </row>
    <row r="243" spans="2:6">
      <c r="B243">
        <f t="shared" si="8"/>
        <v>31</v>
      </c>
      <c r="F243">
        <f t="shared" si="9"/>
        <v>31</v>
      </c>
    </row>
    <row r="244" spans="2:6">
      <c r="B244">
        <f t="shared" si="8"/>
        <v>31</v>
      </c>
      <c r="F244">
        <f t="shared" si="9"/>
        <v>31</v>
      </c>
    </row>
    <row r="245" spans="2:6">
      <c r="B245">
        <f t="shared" si="8"/>
        <v>31</v>
      </c>
      <c r="F245">
        <f t="shared" si="9"/>
        <v>31</v>
      </c>
    </row>
    <row r="246" spans="2:6">
      <c r="B246">
        <f t="shared" si="8"/>
        <v>32</v>
      </c>
      <c r="F246">
        <f t="shared" si="9"/>
        <v>32</v>
      </c>
    </row>
    <row r="247" spans="2:6">
      <c r="B247">
        <f t="shared" si="8"/>
        <v>32</v>
      </c>
      <c r="F247">
        <f t="shared" si="9"/>
        <v>32</v>
      </c>
    </row>
    <row r="248" spans="2:6">
      <c r="B248">
        <f t="shared" si="8"/>
        <v>32</v>
      </c>
      <c r="F248">
        <f t="shared" si="9"/>
        <v>32</v>
      </c>
    </row>
    <row r="249" spans="2:6">
      <c r="B249">
        <f t="shared" si="8"/>
        <v>33</v>
      </c>
      <c r="F249">
        <f t="shared" si="9"/>
        <v>33</v>
      </c>
    </row>
    <row r="250" spans="2:6">
      <c r="B250">
        <f t="shared" si="8"/>
        <v>33</v>
      </c>
      <c r="F250">
        <f t="shared" si="9"/>
        <v>33</v>
      </c>
    </row>
    <row r="251" spans="2:6">
      <c r="B251">
        <f t="shared" si="8"/>
        <v>33</v>
      </c>
      <c r="F251">
        <f t="shared" si="9"/>
        <v>33</v>
      </c>
    </row>
    <row r="252" spans="2:6">
      <c r="B252">
        <f t="shared" si="8"/>
        <v>34</v>
      </c>
      <c r="F252">
        <f t="shared" si="9"/>
        <v>34</v>
      </c>
    </row>
    <row r="253" spans="2:6">
      <c r="B253">
        <f t="shared" si="8"/>
        <v>34</v>
      </c>
      <c r="F253">
        <f t="shared" si="9"/>
        <v>34</v>
      </c>
    </row>
    <row r="254" spans="2:6">
      <c r="B254">
        <f t="shared" si="8"/>
        <v>34</v>
      </c>
      <c r="F254">
        <f t="shared" si="9"/>
        <v>34</v>
      </c>
    </row>
    <row r="255" spans="2:6">
      <c r="B255">
        <f t="shared" si="8"/>
        <v>35</v>
      </c>
      <c r="F255">
        <f t="shared" si="9"/>
        <v>35</v>
      </c>
    </row>
    <row r="256" spans="2:6">
      <c r="B256">
        <f t="shared" si="8"/>
        <v>35</v>
      </c>
      <c r="F256">
        <f t="shared" si="9"/>
        <v>35</v>
      </c>
    </row>
    <row r="257" spans="2:6">
      <c r="B257">
        <f t="shared" si="8"/>
        <v>35</v>
      </c>
      <c r="F257">
        <f t="shared" si="9"/>
        <v>35</v>
      </c>
    </row>
    <row r="258" spans="2:6">
      <c r="B258">
        <f t="shared" si="8"/>
        <v>36</v>
      </c>
      <c r="F258">
        <f t="shared" si="9"/>
        <v>36</v>
      </c>
    </row>
    <row r="259" spans="2:6">
      <c r="B259">
        <f t="shared" si="8"/>
        <v>36</v>
      </c>
      <c r="F259">
        <f t="shared" si="9"/>
        <v>36</v>
      </c>
    </row>
    <row r="260" spans="2:6">
      <c r="B260">
        <f t="shared" si="8"/>
        <v>36</v>
      </c>
      <c r="F260">
        <f t="shared" si="9"/>
        <v>36</v>
      </c>
    </row>
    <row r="261" spans="2:6">
      <c r="B261">
        <f t="shared" ref="B261:B324" si="10">B258+1</f>
        <v>37</v>
      </c>
      <c r="F261">
        <f t="shared" si="9"/>
        <v>37</v>
      </c>
    </row>
    <row r="262" spans="2:6">
      <c r="B262">
        <f t="shared" si="10"/>
        <v>37</v>
      </c>
      <c r="F262">
        <f t="shared" si="9"/>
        <v>37</v>
      </c>
    </row>
    <row r="263" spans="2:6">
      <c r="B263">
        <f t="shared" si="10"/>
        <v>37</v>
      </c>
      <c r="F263">
        <f t="shared" si="9"/>
        <v>37</v>
      </c>
    </row>
    <row r="264" spans="2:6">
      <c r="B264">
        <f t="shared" si="10"/>
        <v>38</v>
      </c>
      <c r="F264">
        <f t="shared" si="9"/>
        <v>38</v>
      </c>
    </row>
    <row r="265" spans="2:6">
      <c r="B265">
        <f t="shared" si="10"/>
        <v>38</v>
      </c>
      <c r="F265">
        <f t="shared" si="9"/>
        <v>38</v>
      </c>
    </row>
    <row r="266" spans="2:6">
      <c r="B266">
        <f t="shared" si="10"/>
        <v>38</v>
      </c>
      <c r="F266">
        <f t="shared" si="9"/>
        <v>38</v>
      </c>
    </row>
    <row r="267" spans="2:6">
      <c r="B267">
        <f t="shared" si="10"/>
        <v>39</v>
      </c>
      <c r="F267">
        <f t="shared" si="9"/>
        <v>39</v>
      </c>
    </row>
    <row r="268" spans="2:6">
      <c r="B268">
        <f t="shared" si="10"/>
        <v>39</v>
      </c>
      <c r="F268">
        <f t="shared" si="9"/>
        <v>39</v>
      </c>
    </row>
    <row r="269" spans="2:6">
      <c r="B269">
        <f t="shared" si="10"/>
        <v>39</v>
      </c>
      <c r="F269">
        <f t="shared" si="9"/>
        <v>39</v>
      </c>
    </row>
    <row r="270" spans="2:6">
      <c r="B270">
        <f t="shared" si="10"/>
        <v>40</v>
      </c>
      <c r="F270">
        <f t="shared" si="9"/>
        <v>40</v>
      </c>
    </row>
    <row r="271" spans="2:6">
      <c r="B271">
        <f t="shared" si="10"/>
        <v>40</v>
      </c>
      <c r="F271">
        <f t="shared" si="9"/>
        <v>40</v>
      </c>
    </row>
    <row r="272" spans="2:6">
      <c r="B272">
        <f t="shared" si="10"/>
        <v>40</v>
      </c>
      <c r="F272">
        <f t="shared" si="9"/>
        <v>40</v>
      </c>
    </row>
    <row r="273" spans="2:6">
      <c r="B273">
        <f t="shared" si="10"/>
        <v>41</v>
      </c>
      <c r="F273">
        <f t="shared" si="9"/>
        <v>41</v>
      </c>
    </row>
    <row r="274" spans="2:6">
      <c r="B274">
        <f t="shared" si="10"/>
        <v>41</v>
      </c>
      <c r="F274">
        <f t="shared" si="9"/>
        <v>41</v>
      </c>
    </row>
    <row r="275" spans="2:6">
      <c r="B275">
        <f t="shared" si="10"/>
        <v>41</v>
      </c>
      <c r="F275">
        <f t="shared" si="9"/>
        <v>41</v>
      </c>
    </row>
    <row r="276" spans="2:6">
      <c r="B276">
        <f t="shared" si="10"/>
        <v>42</v>
      </c>
      <c r="F276">
        <f t="shared" si="9"/>
        <v>42</v>
      </c>
    </row>
    <row r="277" spans="2:6">
      <c r="B277">
        <f t="shared" si="10"/>
        <v>42</v>
      </c>
      <c r="F277">
        <f t="shared" si="9"/>
        <v>42</v>
      </c>
    </row>
    <row r="278" spans="2:6">
      <c r="B278">
        <f t="shared" si="10"/>
        <v>42</v>
      </c>
      <c r="F278">
        <f t="shared" si="9"/>
        <v>42</v>
      </c>
    </row>
    <row r="279" spans="2:6">
      <c r="B279">
        <f t="shared" si="10"/>
        <v>43</v>
      </c>
      <c r="F279">
        <f t="shared" si="9"/>
        <v>43</v>
      </c>
    </row>
    <row r="280" spans="2:6">
      <c r="B280">
        <f t="shared" si="10"/>
        <v>43</v>
      </c>
      <c r="F280">
        <f t="shared" si="9"/>
        <v>43</v>
      </c>
    </row>
    <row r="281" spans="2:6">
      <c r="B281">
        <f t="shared" si="10"/>
        <v>43</v>
      </c>
      <c r="F281">
        <f t="shared" ref="F281:F344" si="11">F278+1</f>
        <v>43</v>
      </c>
    </row>
    <row r="282" spans="2:6">
      <c r="B282">
        <f t="shared" si="10"/>
        <v>44</v>
      </c>
      <c r="F282">
        <f t="shared" si="11"/>
        <v>44</v>
      </c>
    </row>
    <row r="283" spans="2:6">
      <c r="B283">
        <f t="shared" si="10"/>
        <v>44</v>
      </c>
      <c r="F283">
        <f t="shared" si="11"/>
        <v>44</v>
      </c>
    </row>
    <row r="284" spans="2:6">
      <c r="B284">
        <f t="shared" si="10"/>
        <v>44</v>
      </c>
      <c r="F284">
        <f t="shared" si="11"/>
        <v>44</v>
      </c>
    </row>
    <row r="285" spans="2:6">
      <c r="B285">
        <f t="shared" si="10"/>
        <v>45</v>
      </c>
      <c r="F285">
        <f t="shared" si="11"/>
        <v>45</v>
      </c>
    </row>
    <row r="286" spans="2:6">
      <c r="B286">
        <f t="shared" si="10"/>
        <v>45</v>
      </c>
      <c r="F286">
        <f t="shared" si="11"/>
        <v>45</v>
      </c>
    </row>
    <row r="287" spans="2:6">
      <c r="B287">
        <f t="shared" si="10"/>
        <v>45</v>
      </c>
      <c r="F287">
        <f t="shared" si="11"/>
        <v>45</v>
      </c>
    </row>
    <row r="288" spans="2:6">
      <c r="B288">
        <f t="shared" si="10"/>
        <v>46</v>
      </c>
      <c r="F288">
        <f t="shared" si="11"/>
        <v>46</v>
      </c>
    </row>
    <row r="289" spans="2:6">
      <c r="B289">
        <f t="shared" si="10"/>
        <v>46</v>
      </c>
      <c r="F289">
        <f t="shared" si="11"/>
        <v>46</v>
      </c>
    </row>
    <row r="290" spans="2:6">
      <c r="B290">
        <f t="shared" si="10"/>
        <v>46</v>
      </c>
      <c r="F290">
        <f t="shared" si="11"/>
        <v>46</v>
      </c>
    </row>
    <row r="291" spans="2:6">
      <c r="B291">
        <f t="shared" si="10"/>
        <v>47</v>
      </c>
      <c r="F291">
        <f t="shared" si="11"/>
        <v>47</v>
      </c>
    </row>
    <row r="292" spans="2:6">
      <c r="B292">
        <f t="shared" si="10"/>
        <v>47</v>
      </c>
      <c r="F292">
        <f t="shared" si="11"/>
        <v>47</v>
      </c>
    </row>
    <row r="293" spans="2:6">
      <c r="B293">
        <f t="shared" si="10"/>
        <v>47</v>
      </c>
      <c r="F293">
        <f t="shared" si="11"/>
        <v>47</v>
      </c>
    </row>
    <row r="294" spans="2:6">
      <c r="B294">
        <f t="shared" si="10"/>
        <v>48</v>
      </c>
      <c r="F294">
        <f t="shared" si="11"/>
        <v>48</v>
      </c>
    </row>
    <row r="295" spans="2:6">
      <c r="B295">
        <f t="shared" si="10"/>
        <v>48</v>
      </c>
      <c r="F295">
        <f t="shared" si="11"/>
        <v>48</v>
      </c>
    </row>
    <row r="296" spans="2:6">
      <c r="B296">
        <f t="shared" si="10"/>
        <v>48</v>
      </c>
      <c r="F296">
        <f t="shared" si="11"/>
        <v>48</v>
      </c>
    </row>
    <row r="297" spans="2:6">
      <c r="B297">
        <f t="shared" si="10"/>
        <v>49</v>
      </c>
      <c r="F297">
        <f t="shared" si="11"/>
        <v>49</v>
      </c>
    </row>
    <row r="298" spans="2:6">
      <c r="B298">
        <f t="shared" si="10"/>
        <v>49</v>
      </c>
      <c r="F298">
        <f t="shared" si="11"/>
        <v>49</v>
      </c>
    </row>
    <row r="299" spans="2:6">
      <c r="B299">
        <f t="shared" si="10"/>
        <v>49</v>
      </c>
      <c r="F299">
        <f t="shared" si="11"/>
        <v>49</v>
      </c>
    </row>
    <row r="300" spans="2:6">
      <c r="B300">
        <f t="shared" si="10"/>
        <v>50</v>
      </c>
      <c r="F300">
        <f t="shared" si="11"/>
        <v>50</v>
      </c>
    </row>
    <row r="301" spans="2:6">
      <c r="B301">
        <f t="shared" si="10"/>
        <v>50</v>
      </c>
      <c r="F301">
        <f t="shared" si="11"/>
        <v>50</v>
      </c>
    </row>
    <row r="302" spans="2:6">
      <c r="B302">
        <f t="shared" si="10"/>
        <v>50</v>
      </c>
      <c r="F302">
        <f t="shared" si="11"/>
        <v>50</v>
      </c>
    </row>
    <row r="303" spans="2:6">
      <c r="B303">
        <f t="shared" si="10"/>
        <v>51</v>
      </c>
      <c r="F303">
        <f t="shared" si="11"/>
        <v>51</v>
      </c>
    </row>
    <row r="304" spans="2:6">
      <c r="B304">
        <f t="shared" si="10"/>
        <v>51</v>
      </c>
      <c r="F304">
        <f t="shared" si="11"/>
        <v>51</v>
      </c>
    </row>
    <row r="305" spans="2:6">
      <c r="B305">
        <f t="shared" si="10"/>
        <v>51</v>
      </c>
      <c r="F305">
        <f t="shared" si="11"/>
        <v>51</v>
      </c>
    </row>
    <row r="306" spans="2:6">
      <c r="B306">
        <f t="shared" si="10"/>
        <v>52</v>
      </c>
      <c r="F306">
        <f t="shared" si="11"/>
        <v>52</v>
      </c>
    </row>
    <row r="307" spans="2:6">
      <c r="B307">
        <f t="shared" si="10"/>
        <v>52</v>
      </c>
      <c r="F307">
        <f t="shared" si="11"/>
        <v>52</v>
      </c>
    </row>
    <row r="308" spans="2:6">
      <c r="B308">
        <f t="shared" si="10"/>
        <v>52</v>
      </c>
      <c r="F308">
        <f t="shared" si="11"/>
        <v>52</v>
      </c>
    </row>
    <row r="309" spans="2:6">
      <c r="B309">
        <f t="shared" si="10"/>
        <v>53</v>
      </c>
      <c r="F309">
        <f t="shared" si="11"/>
        <v>53</v>
      </c>
    </row>
    <row r="310" spans="2:6">
      <c r="B310">
        <f t="shared" si="10"/>
        <v>53</v>
      </c>
      <c r="F310">
        <f t="shared" si="11"/>
        <v>53</v>
      </c>
    </row>
    <row r="311" spans="2:6">
      <c r="B311">
        <f t="shared" si="10"/>
        <v>53</v>
      </c>
      <c r="F311">
        <f t="shared" si="11"/>
        <v>53</v>
      </c>
    </row>
    <row r="312" spans="2:6">
      <c r="B312">
        <f t="shared" si="10"/>
        <v>54</v>
      </c>
      <c r="F312">
        <f t="shared" si="11"/>
        <v>54</v>
      </c>
    </row>
    <row r="313" spans="2:6">
      <c r="B313">
        <f t="shared" si="10"/>
        <v>54</v>
      </c>
      <c r="F313">
        <f t="shared" si="11"/>
        <v>54</v>
      </c>
    </row>
    <row r="314" spans="2:6">
      <c r="B314">
        <f t="shared" si="10"/>
        <v>54</v>
      </c>
      <c r="F314">
        <f t="shared" si="11"/>
        <v>54</v>
      </c>
    </row>
    <row r="315" spans="2:6">
      <c r="B315">
        <f t="shared" si="10"/>
        <v>55</v>
      </c>
      <c r="F315">
        <f t="shared" si="11"/>
        <v>55</v>
      </c>
    </row>
    <row r="316" spans="2:6">
      <c r="B316">
        <f t="shared" si="10"/>
        <v>55</v>
      </c>
      <c r="F316">
        <f t="shared" si="11"/>
        <v>55</v>
      </c>
    </row>
    <row r="317" spans="2:6">
      <c r="B317">
        <f t="shared" si="10"/>
        <v>55</v>
      </c>
      <c r="F317">
        <f t="shared" si="11"/>
        <v>55</v>
      </c>
    </row>
    <row r="318" spans="2:6">
      <c r="B318">
        <f t="shared" si="10"/>
        <v>56</v>
      </c>
      <c r="F318">
        <f t="shared" si="11"/>
        <v>56</v>
      </c>
    </row>
    <row r="319" spans="2:6">
      <c r="B319">
        <f t="shared" si="10"/>
        <v>56</v>
      </c>
      <c r="F319">
        <f t="shared" si="11"/>
        <v>56</v>
      </c>
    </row>
    <row r="320" spans="2:6">
      <c r="B320">
        <f t="shared" si="10"/>
        <v>56</v>
      </c>
      <c r="F320">
        <f t="shared" si="11"/>
        <v>56</v>
      </c>
    </row>
    <row r="321" spans="2:6">
      <c r="B321">
        <f t="shared" si="10"/>
        <v>57</v>
      </c>
      <c r="F321">
        <f t="shared" si="11"/>
        <v>57</v>
      </c>
    </row>
    <row r="322" spans="2:6">
      <c r="B322">
        <f t="shared" si="10"/>
        <v>57</v>
      </c>
      <c r="F322">
        <f t="shared" si="11"/>
        <v>57</v>
      </c>
    </row>
    <row r="323" spans="2:6">
      <c r="B323">
        <f t="shared" si="10"/>
        <v>57</v>
      </c>
      <c r="F323">
        <f t="shared" si="11"/>
        <v>57</v>
      </c>
    </row>
    <row r="324" spans="2:6">
      <c r="B324">
        <f t="shared" si="10"/>
        <v>58</v>
      </c>
      <c r="F324">
        <f t="shared" si="11"/>
        <v>58</v>
      </c>
    </row>
    <row r="325" spans="2:6">
      <c r="B325">
        <f t="shared" ref="B325:B388" si="12">B322+1</f>
        <v>58</v>
      </c>
      <c r="F325">
        <f t="shared" si="11"/>
        <v>58</v>
      </c>
    </row>
    <row r="326" spans="2:6">
      <c r="B326">
        <f t="shared" si="12"/>
        <v>58</v>
      </c>
      <c r="F326">
        <f t="shared" si="11"/>
        <v>58</v>
      </c>
    </row>
    <row r="327" spans="2:6">
      <c r="B327">
        <f t="shared" si="12"/>
        <v>59</v>
      </c>
      <c r="F327">
        <f t="shared" si="11"/>
        <v>59</v>
      </c>
    </row>
    <row r="328" spans="2:6">
      <c r="B328">
        <f t="shared" si="12"/>
        <v>59</v>
      </c>
      <c r="F328">
        <f t="shared" si="11"/>
        <v>59</v>
      </c>
    </row>
    <row r="329" spans="2:6">
      <c r="B329">
        <f t="shared" si="12"/>
        <v>59</v>
      </c>
      <c r="F329">
        <f t="shared" si="11"/>
        <v>59</v>
      </c>
    </row>
    <row r="330" spans="2:6">
      <c r="B330">
        <f t="shared" si="12"/>
        <v>60</v>
      </c>
      <c r="F330">
        <f t="shared" si="11"/>
        <v>60</v>
      </c>
    </row>
    <row r="331" spans="2:6">
      <c r="B331">
        <f t="shared" si="12"/>
        <v>60</v>
      </c>
      <c r="F331">
        <f t="shared" si="11"/>
        <v>60</v>
      </c>
    </row>
    <row r="332" spans="2:6">
      <c r="B332">
        <f t="shared" si="12"/>
        <v>60</v>
      </c>
      <c r="F332">
        <f t="shared" si="11"/>
        <v>60</v>
      </c>
    </row>
    <row r="333" spans="2:6">
      <c r="B333">
        <f t="shared" si="12"/>
        <v>61</v>
      </c>
      <c r="F333">
        <f t="shared" si="11"/>
        <v>61</v>
      </c>
    </row>
    <row r="334" spans="2:6">
      <c r="B334">
        <f t="shared" si="12"/>
        <v>61</v>
      </c>
      <c r="F334">
        <f t="shared" si="11"/>
        <v>61</v>
      </c>
    </row>
    <row r="335" spans="2:6">
      <c r="B335">
        <f t="shared" si="12"/>
        <v>61</v>
      </c>
      <c r="F335">
        <f t="shared" si="11"/>
        <v>61</v>
      </c>
    </row>
    <row r="336" spans="2:6">
      <c r="B336">
        <f t="shared" si="12"/>
        <v>62</v>
      </c>
      <c r="F336">
        <f t="shared" si="11"/>
        <v>62</v>
      </c>
    </row>
    <row r="337" spans="2:6">
      <c r="B337">
        <f t="shared" si="12"/>
        <v>62</v>
      </c>
      <c r="F337">
        <f t="shared" si="11"/>
        <v>62</v>
      </c>
    </row>
    <row r="338" spans="2:6">
      <c r="B338">
        <f t="shared" si="12"/>
        <v>62</v>
      </c>
      <c r="F338">
        <f t="shared" si="11"/>
        <v>62</v>
      </c>
    </row>
    <row r="339" spans="2:6">
      <c r="B339">
        <f t="shared" si="12"/>
        <v>63</v>
      </c>
      <c r="F339">
        <f t="shared" si="11"/>
        <v>63</v>
      </c>
    </row>
    <row r="340" spans="2:6">
      <c r="B340">
        <f t="shared" si="12"/>
        <v>63</v>
      </c>
      <c r="F340">
        <f t="shared" si="11"/>
        <v>63</v>
      </c>
    </row>
    <row r="341" spans="2:6">
      <c r="B341">
        <f t="shared" si="12"/>
        <v>63</v>
      </c>
      <c r="F341">
        <f t="shared" si="11"/>
        <v>63</v>
      </c>
    </row>
    <row r="342" spans="2:6">
      <c r="B342">
        <f t="shared" si="12"/>
        <v>64</v>
      </c>
      <c r="F342">
        <f t="shared" si="11"/>
        <v>64</v>
      </c>
    </row>
    <row r="343" spans="2:6">
      <c r="B343">
        <f t="shared" si="12"/>
        <v>64</v>
      </c>
      <c r="F343">
        <f t="shared" si="11"/>
        <v>64</v>
      </c>
    </row>
    <row r="344" spans="2:6">
      <c r="B344">
        <f t="shared" si="12"/>
        <v>64</v>
      </c>
      <c r="F344">
        <f t="shared" si="11"/>
        <v>64</v>
      </c>
    </row>
    <row r="345" spans="2:6">
      <c r="B345">
        <f t="shared" si="12"/>
        <v>65</v>
      </c>
      <c r="F345">
        <f t="shared" ref="F345:F408" si="13">F342+1</f>
        <v>65</v>
      </c>
    </row>
    <row r="346" spans="2:6">
      <c r="B346">
        <f t="shared" si="12"/>
        <v>65</v>
      </c>
      <c r="F346">
        <f t="shared" si="13"/>
        <v>65</v>
      </c>
    </row>
    <row r="347" spans="2:6">
      <c r="B347">
        <f t="shared" si="12"/>
        <v>65</v>
      </c>
      <c r="F347">
        <f t="shared" si="13"/>
        <v>65</v>
      </c>
    </row>
    <row r="348" spans="2:6">
      <c r="B348">
        <f t="shared" si="12"/>
        <v>66</v>
      </c>
      <c r="F348">
        <f t="shared" si="13"/>
        <v>66</v>
      </c>
    </row>
    <row r="349" spans="2:6">
      <c r="B349">
        <f t="shared" si="12"/>
        <v>66</v>
      </c>
      <c r="F349">
        <f t="shared" si="13"/>
        <v>66</v>
      </c>
    </row>
    <row r="350" spans="2:6">
      <c r="B350">
        <f t="shared" si="12"/>
        <v>66</v>
      </c>
      <c r="F350">
        <f t="shared" si="13"/>
        <v>66</v>
      </c>
    </row>
    <row r="351" spans="2:6">
      <c r="B351">
        <f t="shared" si="12"/>
        <v>67</v>
      </c>
      <c r="F351">
        <f t="shared" si="13"/>
        <v>67</v>
      </c>
    </row>
    <row r="352" spans="2:6">
      <c r="B352">
        <f t="shared" si="12"/>
        <v>67</v>
      </c>
      <c r="F352">
        <f t="shared" si="13"/>
        <v>67</v>
      </c>
    </row>
    <row r="353" spans="2:6">
      <c r="B353">
        <f t="shared" si="12"/>
        <v>67</v>
      </c>
      <c r="F353">
        <f t="shared" si="13"/>
        <v>67</v>
      </c>
    </row>
    <row r="354" spans="2:6">
      <c r="B354">
        <f t="shared" si="12"/>
        <v>68</v>
      </c>
      <c r="F354">
        <f t="shared" si="13"/>
        <v>68</v>
      </c>
    </row>
    <row r="355" spans="2:6">
      <c r="B355">
        <f t="shared" si="12"/>
        <v>68</v>
      </c>
      <c r="F355">
        <f t="shared" si="13"/>
        <v>68</v>
      </c>
    </row>
    <row r="356" spans="2:6">
      <c r="B356">
        <f t="shared" si="12"/>
        <v>68</v>
      </c>
      <c r="F356">
        <f t="shared" si="13"/>
        <v>68</v>
      </c>
    </row>
    <row r="357" spans="2:6">
      <c r="B357">
        <f t="shared" si="12"/>
        <v>69</v>
      </c>
      <c r="F357">
        <f t="shared" si="13"/>
        <v>69</v>
      </c>
    </row>
    <row r="358" spans="2:6">
      <c r="B358">
        <f t="shared" si="12"/>
        <v>69</v>
      </c>
      <c r="F358">
        <f t="shared" si="13"/>
        <v>69</v>
      </c>
    </row>
    <row r="359" spans="2:6">
      <c r="B359">
        <f t="shared" si="12"/>
        <v>69</v>
      </c>
      <c r="F359">
        <f t="shared" si="13"/>
        <v>69</v>
      </c>
    </row>
    <row r="360" spans="2:6">
      <c r="B360">
        <f t="shared" si="12"/>
        <v>70</v>
      </c>
      <c r="F360">
        <f t="shared" si="13"/>
        <v>70</v>
      </c>
    </row>
    <row r="361" spans="2:6">
      <c r="B361">
        <f t="shared" si="12"/>
        <v>70</v>
      </c>
      <c r="F361">
        <f t="shared" si="13"/>
        <v>70</v>
      </c>
    </row>
    <row r="362" spans="2:6">
      <c r="B362">
        <f t="shared" si="12"/>
        <v>70</v>
      </c>
      <c r="F362">
        <f t="shared" si="13"/>
        <v>70</v>
      </c>
    </row>
    <row r="363" spans="2:6">
      <c r="B363">
        <f t="shared" si="12"/>
        <v>71</v>
      </c>
      <c r="F363">
        <f t="shared" si="13"/>
        <v>71</v>
      </c>
    </row>
    <row r="364" spans="2:6">
      <c r="B364">
        <f t="shared" si="12"/>
        <v>71</v>
      </c>
      <c r="F364">
        <f t="shared" si="13"/>
        <v>71</v>
      </c>
    </row>
    <row r="365" spans="2:6">
      <c r="B365">
        <f t="shared" si="12"/>
        <v>71</v>
      </c>
      <c r="F365">
        <f t="shared" si="13"/>
        <v>71</v>
      </c>
    </row>
    <row r="366" spans="2:6">
      <c r="B366">
        <f t="shared" si="12"/>
        <v>72</v>
      </c>
      <c r="F366">
        <f t="shared" si="13"/>
        <v>72</v>
      </c>
    </row>
    <row r="367" spans="2:6">
      <c r="B367">
        <f t="shared" si="12"/>
        <v>72</v>
      </c>
      <c r="F367">
        <f t="shared" si="13"/>
        <v>72</v>
      </c>
    </row>
    <row r="368" spans="2:6">
      <c r="B368">
        <f t="shared" si="12"/>
        <v>72</v>
      </c>
      <c r="F368">
        <f t="shared" si="13"/>
        <v>72</v>
      </c>
    </row>
    <row r="369" spans="2:6">
      <c r="B369">
        <f t="shared" si="12"/>
        <v>73</v>
      </c>
      <c r="F369">
        <f t="shared" si="13"/>
        <v>73</v>
      </c>
    </row>
    <row r="370" spans="2:6">
      <c r="B370">
        <f t="shared" si="12"/>
        <v>73</v>
      </c>
      <c r="F370">
        <f t="shared" si="13"/>
        <v>73</v>
      </c>
    </row>
    <row r="371" spans="2:6">
      <c r="B371">
        <f t="shared" si="12"/>
        <v>73</v>
      </c>
      <c r="F371">
        <f t="shared" si="13"/>
        <v>73</v>
      </c>
    </row>
    <row r="372" spans="2:6">
      <c r="B372">
        <f t="shared" si="12"/>
        <v>74</v>
      </c>
      <c r="F372">
        <f t="shared" si="13"/>
        <v>74</v>
      </c>
    </row>
    <row r="373" spans="2:6">
      <c r="B373">
        <f t="shared" si="12"/>
        <v>74</v>
      </c>
      <c r="F373">
        <f t="shared" si="13"/>
        <v>74</v>
      </c>
    </row>
    <row r="374" spans="2:6">
      <c r="B374">
        <f t="shared" si="12"/>
        <v>74</v>
      </c>
      <c r="F374">
        <f t="shared" si="13"/>
        <v>74</v>
      </c>
    </row>
    <row r="375" spans="2:6">
      <c r="B375">
        <f t="shared" si="12"/>
        <v>75</v>
      </c>
      <c r="F375">
        <f t="shared" si="13"/>
        <v>75</v>
      </c>
    </row>
    <row r="376" spans="2:6">
      <c r="B376">
        <f t="shared" si="12"/>
        <v>75</v>
      </c>
      <c r="F376">
        <f t="shared" si="13"/>
        <v>75</v>
      </c>
    </row>
    <row r="377" spans="2:6">
      <c r="B377">
        <f t="shared" si="12"/>
        <v>75</v>
      </c>
      <c r="F377">
        <f t="shared" si="13"/>
        <v>75</v>
      </c>
    </row>
    <row r="378" spans="2:6">
      <c r="B378">
        <f t="shared" si="12"/>
        <v>76</v>
      </c>
      <c r="F378">
        <f t="shared" si="13"/>
        <v>76</v>
      </c>
    </row>
    <row r="379" spans="2:6">
      <c r="B379">
        <f t="shared" si="12"/>
        <v>76</v>
      </c>
      <c r="F379">
        <f t="shared" si="13"/>
        <v>76</v>
      </c>
    </row>
    <row r="380" spans="2:6">
      <c r="B380">
        <f t="shared" si="12"/>
        <v>76</v>
      </c>
      <c r="F380">
        <f t="shared" si="13"/>
        <v>76</v>
      </c>
    </row>
    <row r="381" spans="2:6">
      <c r="B381">
        <f t="shared" si="12"/>
        <v>77</v>
      </c>
      <c r="F381">
        <f t="shared" si="13"/>
        <v>77</v>
      </c>
    </row>
    <row r="382" spans="2:6">
      <c r="B382">
        <f t="shared" si="12"/>
        <v>77</v>
      </c>
      <c r="F382">
        <f t="shared" si="13"/>
        <v>77</v>
      </c>
    </row>
    <row r="383" spans="2:6">
      <c r="B383">
        <f t="shared" si="12"/>
        <v>77</v>
      </c>
      <c r="F383">
        <f t="shared" si="13"/>
        <v>77</v>
      </c>
    </row>
    <row r="384" spans="2:6">
      <c r="B384">
        <f t="shared" si="12"/>
        <v>78</v>
      </c>
      <c r="F384">
        <f t="shared" si="13"/>
        <v>78</v>
      </c>
    </row>
    <row r="385" spans="2:6">
      <c r="B385">
        <f t="shared" si="12"/>
        <v>78</v>
      </c>
      <c r="F385">
        <f t="shared" si="13"/>
        <v>78</v>
      </c>
    </row>
    <row r="386" spans="2:6">
      <c r="B386">
        <f t="shared" si="12"/>
        <v>78</v>
      </c>
      <c r="F386">
        <f t="shared" si="13"/>
        <v>78</v>
      </c>
    </row>
    <row r="387" spans="2:6">
      <c r="B387">
        <f t="shared" si="12"/>
        <v>79</v>
      </c>
      <c r="F387">
        <f t="shared" si="13"/>
        <v>79</v>
      </c>
    </row>
    <row r="388" spans="2:6">
      <c r="B388">
        <f t="shared" si="12"/>
        <v>79</v>
      </c>
      <c r="F388">
        <f t="shared" si="13"/>
        <v>79</v>
      </c>
    </row>
    <row r="389" spans="2:6">
      <c r="B389">
        <f t="shared" ref="B389:B452" si="14">B386+1</f>
        <v>79</v>
      </c>
      <c r="F389">
        <f t="shared" si="13"/>
        <v>79</v>
      </c>
    </row>
    <row r="390" spans="2:6">
      <c r="B390">
        <f t="shared" si="14"/>
        <v>80</v>
      </c>
      <c r="F390">
        <f t="shared" si="13"/>
        <v>80</v>
      </c>
    </row>
    <row r="391" spans="2:6">
      <c r="B391">
        <f t="shared" si="14"/>
        <v>80</v>
      </c>
      <c r="F391">
        <f t="shared" si="13"/>
        <v>80</v>
      </c>
    </row>
    <row r="392" spans="2:6">
      <c r="B392">
        <f t="shared" si="14"/>
        <v>80</v>
      </c>
      <c r="F392">
        <f t="shared" si="13"/>
        <v>80</v>
      </c>
    </row>
    <row r="393" spans="2:6">
      <c r="B393">
        <f t="shared" si="14"/>
        <v>81</v>
      </c>
      <c r="F393">
        <f t="shared" si="13"/>
        <v>81</v>
      </c>
    </row>
    <row r="394" spans="2:6">
      <c r="B394">
        <f t="shared" si="14"/>
        <v>81</v>
      </c>
      <c r="F394">
        <f t="shared" si="13"/>
        <v>81</v>
      </c>
    </row>
    <row r="395" spans="2:6">
      <c r="B395">
        <f t="shared" si="14"/>
        <v>81</v>
      </c>
      <c r="F395">
        <f t="shared" si="13"/>
        <v>81</v>
      </c>
    </row>
    <row r="396" spans="2:6">
      <c r="B396">
        <f t="shared" si="14"/>
        <v>82</v>
      </c>
      <c r="F396">
        <f t="shared" si="13"/>
        <v>82</v>
      </c>
    </row>
    <row r="397" spans="2:6">
      <c r="B397">
        <f t="shared" si="14"/>
        <v>82</v>
      </c>
      <c r="F397">
        <f t="shared" si="13"/>
        <v>82</v>
      </c>
    </row>
    <row r="398" spans="2:6">
      <c r="B398">
        <f t="shared" si="14"/>
        <v>82</v>
      </c>
      <c r="F398">
        <f t="shared" si="13"/>
        <v>82</v>
      </c>
    </row>
    <row r="399" spans="2:6">
      <c r="B399">
        <f t="shared" si="14"/>
        <v>83</v>
      </c>
      <c r="F399">
        <f t="shared" si="13"/>
        <v>83</v>
      </c>
    </row>
    <row r="400" spans="2:6">
      <c r="B400">
        <f t="shared" si="14"/>
        <v>83</v>
      </c>
      <c r="F400">
        <f t="shared" si="13"/>
        <v>83</v>
      </c>
    </row>
    <row r="401" spans="2:6">
      <c r="B401">
        <f t="shared" si="14"/>
        <v>83</v>
      </c>
      <c r="F401">
        <f t="shared" si="13"/>
        <v>83</v>
      </c>
    </row>
    <row r="402" spans="2:6">
      <c r="B402">
        <f t="shared" si="14"/>
        <v>84</v>
      </c>
      <c r="F402">
        <f t="shared" si="13"/>
        <v>84</v>
      </c>
    </row>
    <row r="403" spans="2:6">
      <c r="B403">
        <f t="shared" si="14"/>
        <v>84</v>
      </c>
      <c r="F403">
        <f t="shared" si="13"/>
        <v>84</v>
      </c>
    </row>
    <row r="404" spans="2:6">
      <c r="B404">
        <f t="shared" si="14"/>
        <v>84</v>
      </c>
      <c r="F404">
        <f t="shared" si="13"/>
        <v>84</v>
      </c>
    </row>
    <row r="405" spans="2:6">
      <c r="B405">
        <f t="shared" si="14"/>
        <v>85</v>
      </c>
      <c r="F405">
        <f t="shared" si="13"/>
        <v>85</v>
      </c>
    </row>
    <row r="406" spans="2:6">
      <c r="B406">
        <f t="shared" si="14"/>
        <v>85</v>
      </c>
      <c r="F406">
        <f t="shared" si="13"/>
        <v>85</v>
      </c>
    </row>
    <row r="407" spans="2:6">
      <c r="B407">
        <f t="shared" si="14"/>
        <v>85</v>
      </c>
      <c r="F407">
        <f t="shared" si="13"/>
        <v>85</v>
      </c>
    </row>
    <row r="408" spans="2:6">
      <c r="B408">
        <f t="shared" si="14"/>
        <v>86</v>
      </c>
      <c r="F408">
        <f t="shared" si="13"/>
        <v>86</v>
      </c>
    </row>
    <row r="409" spans="2:6">
      <c r="B409">
        <f t="shared" si="14"/>
        <v>86</v>
      </c>
      <c r="F409">
        <f t="shared" ref="F409:F472" si="15">F406+1</f>
        <v>86</v>
      </c>
    </row>
    <row r="410" spans="2:6">
      <c r="B410">
        <f t="shared" si="14"/>
        <v>86</v>
      </c>
      <c r="F410">
        <f t="shared" si="15"/>
        <v>86</v>
      </c>
    </row>
    <row r="411" spans="2:6">
      <c r="B411">
        <f t="shared" si="14"/>
        <v>87</v>
      </c>
      <c r="F411">
        <f t="shared" si="15"/>
        <v>87</v>
      </c>
    </row>
    <row r="412" spans="2:6">
      <c r="B412">
        <f t="shared" si="14"/>
        <v>87</v>
      </c>
      <c r="F412">
        <f t="shared" si="15"/>
        <v>87</v>
      </c>
    </row>
    <row r="413" spans="2:6">
      <c r="B413">
        <f t="shared" si="14"/>
        <v>87</v>
      </c>
      <c r="F413">
        <f t="shared" si="15"/>
        <v>87</v>
      </c>
    </row>
    <row r="414" spans="2:6">
      <c r="B414">
        <f t="shared" si="14"/>
        <v>88</v>
      </c>
      <c r="F414">
        <f t="shared" si="15"/>
        <v>88</v>
      </c>
    </row>
    <row r="415" spans="2:6">
      <c r="B415">
        <f t="shared" si="14"/>
        <v>88</v>
      </c>
      <c r="F415">
        <f t="shared" si="15"/>
        <v>88</v>
      </c>
    </row>
    <row r="416" spans="2:6">
      <c r="B416">
        <f t="shared" si="14"/>
        <v>88</v>
      </c>
      <c r="F416">
        <f t="shared" si="15"/>
        <v>88</v>
      </c>
    </row>
    <row r="417" spans="2:6">
      <c r="B417">
        <f t="shared" si="14"/>
        <v>89</v>
      </c>
      <c r="F417">
        <f t="shared" si="15"/>
        <v>89</v>
      </c>
    </row>
    <row r="418" spans="2:6">
      <c r="B418">
        <f t="shared" si="14"/>
        <v>89</v>
      </c>
      <c r="F418">
        <f t="shared" si="15"/>
        <v>89</v>
      </c>
    </row>
    <row r="419" spans="2:6">
      <c r="B419">
        <f t="shared" si="14"/>
        <v>89</v>
      </c>
      <c r="F419">
        <f t="shared" si="15"/>
        <v>89</v>
      </c>
    </row>
    <row r="420" spans="2:6">
      <c r="B420">
        <f t="shared" si="14"/>
        <v>90</v>
      </c>
      <c r="F420">
        <f t="shared" si="15"/>
        <v>90</v>
      </c>
    </row>
    <row r="421" spans="2:6">
      <c r="B421">
        <f t="shared" si="14"/>
        <v>90</v>
      </c>
      <c r="F421">
        <f t="shared" si="15"/>
        <v>90</v>
      </c>
    </row>
    <row r="422" spans="2:6">
      <c r="B422">
        <f t="shared" si="14"/>
        <v>90</v>
      </c>
      <c r="F422">
        <f t="shared" si="15"/>
        <v>90</v>
      </c>
    </row>
    <row r="423" spans="2:6">
      <c r="B423">
        <f t="shared" si="14"/>
        <v>91</v>
      </c>
      <c r="F423">
        <f t="shared" si="15"/>
        <v>91</v>
      </c>
    </row>
    <row r="424" spans="2:6">
      <c r="B424">
        <f t="shared" si="14"/>
        <v>91</v>
      </c>
      <c r="F424">
        <f t="shared" si="15"/>
        <v>91</v>
      </c>
    </row>
    <row r="425" spans="2:6">
      <c r="B425">
        <f t="shared" si="14"/>
        <v>91</v>
      </c>
      <c r="F425">
        <f t="shared" si="15"/>
        <v>91</v>
      </c>
    </row>
    <row r="426" spans="2:6">
      <c r="B426">
        <f t="shared" si="14"/>
        <v>92</v>
      </c>
      <c r="F426">
        <f t="shared" si="15"/>
        <v>92</v>
      </c>
    </row>
    <row r="427" spans="2:6">
      <c r="B427">
        <f t="shared" si="14"/>
        <v>92</v>
      </c>
      <c r="F427">
        <f t="shared" si="15"/>
        <v>92</v>
      </c>
    </row>
    <row r="428" spans="2:6">
      <c r="B428">
        <f t="shared" si="14"/>
        <v>92</v>
      </c>
      <c r="F428">
        <f t="shared" si="15"/>
        <v>92</v>
      </c>
    </row>
    <row r="429" spans="2:6">
      <c r="B429">
        <f t="shared" si="14"/>
        <v>93</v>
      </c>
      <c r="F429">
        <f t="shared" si="15"/>
        <v>93</v>
      </c>
    </row>
    <row r="430" spans="2:6">
      <c r="B430">
        <f t="shared" si="14"/>
        <v>93</v>
      </c>
      <c r="F430">
        <f t="shared" si="15"/>
        <v>93</v>
      </c>
    </row>
    <row r="431" spans="2:6">
      <c r="B431">
        <f t="shared" si="14"/>
        <v>93</v>
      </c>
      <c r="F431">
        <f t="shared" si="15"/>
        <v>93</v>
      </c>
    </row>
    <row r="432" spans="2:6">
      <c r="B432">
        <f t="shared" si="14"/>
        <v>94</v>
      </c>
      <c r="F432">
        <f t="shared" si="15"/>
        <v>94</v>
      </c>
    </row>
    <row r="433" spans="2:6">
      <c r="B433">
        <f t="shared" si="14"/>
        <v>94</v>
      </c>
      <c r="F433">
        <f t="shared" si="15"/>
        <v>94</v>
      </c>
    </row>
    <row r="434" spans="2:6">
      <c r="B434">
        <f t="shared" si="14"/>
        <v>94</v>
      </c>
      <c r="F434">
        <f t="shared" si="15"/>
        <v>94</v>
      </c>
    </row>
    <row r="435" spans="2:6">
      <c r="B435">
        <f t="shared" si="14"/>
        <v>95</v>
      </c>
      <c r="F435">
        <f t="shared" si="15"/>
        <v>95</v>
      </c>
    </row>
    <row r="436" spans="2:6">
      <c r="B436">
        <f t="shared" si="14"/>
        <v>95</v>
      </c>
      <c r="F436">
        <f t="shared" si="15"/>
        <v>95</v>
      </c>
    </row>
    <row r="437" spans="2:6">
      <c r="B437">
        <f t="shared" si="14"/>
        <v>95</v>
      </c>
      <c r="F437">
        <f t="shared" si="15"/>
        <v>95</v>
      </c>
    </row>
    <row r="438" spans="2:6">
      <c r="B438">
        <f t="shared" si="14"/>
        <v>96</v>
      </c>
      <c r="F438">
        <f t="shared" si="15"/>
        <v>96</v>
      </c>
    </row>
    <row r="439" spans="2:6">
      <c r="B439">
        <f t="shared" si="14"/>
        <v>96</v>
      </c>
      <c r="F439">
        <f t="shared" si="15"/>
        <v>96</v>
      </c>
    </row>
    <row r="440" spans="2:6">
      <c r="B440">
        <f t="shared" si="14"/>
        <v>96</v>
      </c>
      <c r="F440">
        <f t="shared" si="15"/>
        <v>96</v>
      </c>
    </row>
    <row r="441" spans="2:6">
      <c r="B441">
        <f t="shared" si="14"/>
        <v>97</v>
      </c>
      <c r="F441">
        <f t="shared" si="15"/>
        <v>97</v>
      </c>
    </row>
    <row r="442" spans="2:6">
      <c r="B442">
        <f t="shared" si="14"/>
        <v>97</v>
      </c>
      <c r="F442">
        <f t="shared" si="15"/>
        <v>97</v>
      </c>
    </row>
    <row r="443" spans="2:6">
      <c r="B443">
        <f t="shared" si="14"/>
        <v>97</v>
      </c>
      <c r="F443">
        <f t="shared" si="15"/>
        <v>97</v>
      </c>
    </row>
    <row r="444" spans="2:6">
      <c r="B444">
        <f t="shared" si="14"/>
        <v>98</v>
      </c>
      <c r="F444">
        <f t="shared" si="15"/>
        <v>98</v>
      </c>
    </row>
    <row r="445" spans="2:6">
      <c r="B445">
        <f t="shared" si="14"/>
        <v>98</v>
      </c>
      <c r="F445">
        <f t="shared" si="15"/>
        <v>98</v>
      </c>
    </row>
    <row r="446" spans="2:6">
      <c r="B446">
        <f t="shared" si="14"/>
        <v>98</v>
      </c>
      <c r="F446">
        <f t="shared" si="15"/>
        <v>98</v>
      </c>
    </row>
    <row r="447" spans="2:6">
      <c r="B447">
        <f t="shared" si="14"/>
        <v>99</v>
      </c>
      <c r="F447">
        <f t="shared" si="15"/>
        <v>99</v>
      </c>
    </row>
    <row r="448" spans="2:6">
      <c r="B448">
        <f t="shared" si="14"/>
        <v>99</v>
      </c>
      <c r="F448">
        <f t="shared" si="15"/>
        <v>99</v>
      </c>
    </row>
    <row r="449" spans="2:6">
      <c r="B449">
        <f t="shared" si="14"/>
        <v>99</v>
      </c>
      <c r="F449">
        <f t="shared" si="15"/>
        <v>99</v>
      </c>
    </row>
    <row r="450" spans="2:6">
      <c r="B450">
        <f t="shared" si="14"/>
        <v>100</v>
      </c>
      <c r="F450">
        <f t="shared" si="15"/>
        <v>100</v>
      </c>
    </row>
    <row r="451" spans="2:6">
      <c r="B451">
        <f t="shared" si="14"/>
        <v>100</v>
      </c>
      <c r="F451">
        <f t="shared" si="15"/>
        <v>100</v>
      </c>
    </row>
    <row r="452" spans="2:6">
      <c r="B452">
        <f t="shared" si="14"/>
        <v>100</v>
      </c>
      <c r="F452">
        <f t="shared" si="15"/>
        <v>100</v>
      </c>
    </row>
    <row r="453" spans="2:6">
      <c r="B453">
        <f t="shared" ref="B453:B516" si="16">B450+1</f>
        <v>101</v>
      </c>
      <c r="F453">
        <f t="shared" si="15"/>
        <v>101</v>
      </c>
    </row>
    <row r="454" spans="2:6">
      <c r="B454">
        <f t="shared" si="16"/>
        <v>101</v>
      </c>
      <c r="F454">
        <f t="shared" si="15"/>
        <v>101</v>
      </c>
    </row>
    <row r="455" spans="2:6">
      <c r="B455">
        <f t="shared" si="16"/>
        <v>101</v>
      </c>
      <c r="F455">
        <f t="shared" si="15"/>
        <v>101</v>
      </c>
    </row>
    <row r="456" spans="2:6">
      <c r="B456">
        <f t="shared" si="16"/>
        <v>102</v>
      </c>
      <c r="F456">
        <f t="shared" si="15"/>
        <v>102</v>
      </c>
    </row>
    <row r="457" spans="2:6">
      <c r="B457">
        <f t="shared" si="16"/>
        <v>102</v>
      </c>
      <c r="F457">
        <f t="shared" si="15"/>
        <v>102</v>
      </c>
    </row>
    <row r="458" spans="2:6">
      <c r="B458">
        <f t="shared" si="16"/>
        <v>102</v>
      </c>
      <c r="F458">
        <f t="shared" si="15"/>
        <v>102</v>
      </c>
    </row>
    <row r="459" spans="2:6">
      <c r="B459">
        <f t="shared" si="16"/>
        <v>103</v>
      </c>
      <c r="F459">
        <f t="shared" si="15"/>
        <v>103</v>
      </c>
    </row>
    <row r="460" spans="2:6">
      <c r="B460">
        <f t="shared" si="16"/>
        <v>103</v>
      </c>
      <c r="F460">
        <f t="shared" si="15"/>
        <v>103</v>
      </c>
    </row>
    <row r="461" spans="2:6">
      <c r="B461">
        <f t="shared" si="16"/>
        <v>103</v>
      </c>
      <c r="F461">
        <f t="shared" si="15"/>
        <v>103</v>
      </c>
    </row>
    <row r="462" spans="2:6">
      <c r="B462">
        <f t="shared" si="16"/>
        <v>104</v>
      </c>
      <c r="F462">
        <f t="shared" si="15"/>
        <v>104</v>
      </c>
    </row>
    <row r="463" spans="2:6">
      <c r="B463">
        <f t="shared" si="16"/>
        <v>104</v>
      </c>
      <c r="F463">
        <f t="shared" si="15"/>
        <v>104</v>
      </c>
    </row>
    <row r="464" spans="2:6">
      <c r="B464">
        <f t="shared" si="16"/>
        <v>104</v>
      </c>
      <c r="F464">
        <f t="shared" si="15"/>
        <v>104</v>
      </c>
    </row>
    <row r="465" spans="2:6">
      <c r="B465">
        <f t="shared" si="16"/>
        <v>105</v>
      </c>
      <c r="F465">
        <f t="shared" si="15"/>
        <v>105</v>
      </c>
    </row>
    <row r="466" spans="2:6">
      <c r="B466">
        <f t="shared" si="16"/>
        <v>105</v>
      </c>
      <c r="F466">
        <f t="shared" si="15"/>
        <v>105</v>
      </c>
    </row>
    <row r="467" spans="2:6">
      <c r="B467">
        <f t="shared" si="16"/>
        <v>105</v>
      </c>
      <c r="F467">
        <f t="shared" si="15"/>
        <v>105</v>
      </c>
    </row>
    <row r="468" spans="2:6">
      <c r="B468">
        <f t="shared" si="16"/>
        <v>106</v>
      </c>
      <c r="F468">
        <f t="shared" si="15"/>
        <v>106</v>
      </c>
    </row>
    <row r="469" spans="2:6">
      <c r="B469">
        <f t="shared" si="16"/>
        <v>106</v>
      </c>
      <c r="F469">
        <f t="shared" si="15"/>
        <v>106</v>
      </c>
    </row>
    <row r="470" spans="2:6">
      <c r="B470">
        <f t="shared" si="16"/>
        <v>106</v>
      </c>
      <c r="F470">
        <f t="shared" si="15"/>
        <v>106</v>
      </c>
    </row>
    <row r="471" spans="2:6">
      <c r="B471">
        <f t="shared" si="16"/>
        <v>107</v>
      </c>
      <c r="F471">
        <f t="shared" si="15"/>
        <v>107</v>
      </c>
    </row>
    <row r="472" spans="2:6">
      <c r="B472">
        <f t="shared" si="16"/>
        <v>107</v>
      </c>
      <c r="F472">
        <f t="shared" si="15"/>
        <v>107</v>
      </c>
    </row>
    <row r="473" spans="2:6">
      <c r="B473">
        <f t="shared" si="16"/>
        <v>107</v>
      </c>
      <c r="F473">
        <f t="shared" ref="F473:F536" si="17">F470+1</f>
        <v>107</v>
      </c>
    </row>
    <row r="474" spans="2:6">
      <c r="B474">
        <f t="shared" si="16"/>
        <v>108</v>
      </c>
      <c r="F474">
        <f t="shared" si="17"/>
        <v>108</v>
      </c>
    </row>
    <row r="475" spans="2:6">
      <c r="B475">
        <f t="shared" si="16"/>
        <v>108</v>
      </c>
      <c r="F475">
        <f t="shared" si="17"/>
        <v>108</v>
      </c>
    </row>
    <row r="476" spans="2:6">
      <c r="B476">
        <f t="shared" si="16"/>
        <v>108</v>
      </c>
      <c r="F476">
        <f t="shared" si="17"/>
        <v>108</v>
      </c>
    </row>
    <row r="477" spans="2:6">
      <c r="B477">
        <f t="shared" si="16"/>
        <v>109</v>
      </c>
      <c r="F477">
        <f t="shared" si="17"/>
        <v>109</v>
      </c>
    </row>
    <row r="478" spans="2:6">
      <c r="B478">
        <f t="shared" si="16"/>
        <v>109</v>
      </c>
      <c r="F478">
        <f t="shared" si="17"/>
        <v>109</v>
      </c>
    </row>
    <row r="479" spans="2:6">
      <c r="B479">
        <f t="shared" si="16"/>
        <v>109</v>
      </c>
      <c r="F479">
        <f t="shared" si="17"/>
        <v>109</v>
      </c>
    </row>
    <row r="480" spans="2:6">
      <c r="B480">
        <f t="shared" si="16"/>
        <v>110</v>
      </c>
      <c r="F480">
        <f t="shared" si="17"/>
        <v>110</v>
      </c>
    </row>
    <row r="481" spans="2:6">
      <c r="B481">
        <f t="shared" si="16"/>
        <v>110</v>
      </c>
      <c r="F481">
        <f t="shared" si="17"/>
        <v>110</v>
      </c>
    </row>
    <row r="482" spans="2:6">
      <c r="B482">
        <f t="shared" si="16"/>
        <v>110</v>
      </c>
      <c r="F482">
        <f t="shared" si="17"/>
        <v>110</v>
      </c>
    </row>
    <row r="483" spans="2:6">
      <c r="B483">
        <f t="shared" si="16"/>
        <v>111</v>
      </c>
      <c r="F483">
        <f t="shared" si="17"/>
        <v>111</v>
      </c>
    </row>
    <row r="484" spans="2:6">
      <c r="B484">
        <f t="shared" si="16"/>
        <v>111</v>
      </c>
      <c r="F484">
        <f t="shared" si="17"/>
        <v>111</v>
      </c>
    </row>
    <row r="485" spans="2:6">
      <c r="B485">
        <f t="shared" si="16"/>
        <v>111</v>
      </c>
      <c r="F485">
        <f t="shared" si="17"/>
        <v>111</v>
      </c>
    </row>
    <row r="486" spans="2:6">
      <c r="B486">
        <f t="shared" si="16"/>
        <v>112</v>
      </c>
      <c r="F486">
        <f t="shared" si="17"/>
        <v>112</v>
      </c>
    </row>
    <row r="487" spans="2:6">
      <c r="B487">
        <f t="shared" si="16"/>
        <v>112</v>
      </c>
      <c r="F487">
        <f t="shared" si="17"/>
        <v>112</v>
      </c>
    </row>
    <row r="488" spans="2:6">
      <c r="B488">
        <f t="shared" si="16"/>
        <v>112</v>
      </c>
      <c r="F488">
        <f t="shared" si="17"/>
        <v>112</v>
      </c>
    </row>
    <row r="489" spans="2:6">
      <c r="B489">
        <f t="shared" si="16"/>
        <v>113</v>
      </c>
      <c r="F489">
        <f t="shared" si="17"/>
        <v>113</v>
      </c>
    </row>
    <row r="490" spans="2:6">
      <c r="B490">
        <f t="shared" si="16"/>
        <v>113</v>
      </c>
      <c r="F490">
        <f t="shared" si="17"/>
        <v>113</v>
      </c>
    </row>
    <row r="491" spans="2:6">
      <c r="B491">
        <f t="shared" si="16"/>
        <v>113</v>
      </c>
      <c r="F491">
        <f t="shared" si="17"/>
        <v>113</v>
      </c>
    </row>
    <row r="492" spans="2:6">
      <c r="B492">
        <f t="shared" si="16"/>
        <v>114</v>
      </c>
      <c r="F492">
        <f t="shared" si="17"/>
        <v>114</v>
      </c>
    </row>
    <row r="493" spans="2:6">
      <c r="B493">
        <f t="shared" si="16"/>
        <v>114</v>
      </c>
      <c r="F493">
        <f t="shared" si="17"/>
        <v>114</v>
      </c>
    </row>
    <row r="494" spans="2:6">
      <c r="B494">
        <f t="shared" si="16"/>
        <v>114</v>
      </c>
      <c r="F494">
        <f t="shared" si="17"/>
        <v>114</v>
      </c>
    </row>
    <row r="495" spans="2:6">
      <c r="B495">
        <f t="shared" si="16"/>
        <v>115</v>
      </c>
      <c r="F495">
        <f t="shared" si="17"/>
        <v>115</v>
      </c>
    </row>
    <row r="496" spans="2:6">
      <c r="B496">
        <f t="shared" si="16"/>
        <v>115</v>
      </c>
      <c r="F496">
        <f t="shared" si="17"/>
        <v>115</v>
      </c>
    </row>
    <row r="497" spans="2:6">
      <c r="B497">
        <f t="shared" si="16"/>
        <v>115</v>
      </c>
      <c r="F497">
        <f t="shared" si="17"/>
        <v>115</v>
      </c>
    </row>
    <row r="498" spans="2:6">
      <c r="B498">
        <f t="shared" si="16"/>
        <v>116</v>
      </c>
      <c r="F498">
        <f t="shared" si="17"/>
        <v>116</v>
      </c>
    </row>
    <row r="499" spans="2:6">
      <c r="B499">
        <f t="shared" si="16"/>
        <v>116</v>
      </c>
      <c r="F499">
        <f t="shared" si="17"/>
        <v>116</v>
      </c>
    </row>
    <row r="500" spans="2:6">
      <c r="B500">
        <f t="shared" si="16"/>
        <v>116</v>
      </c>
      <c r="F500">
        <f t="shared" si="17"/>
        <v>116</v>
      </c>
    </row>
    <row r="501" spans="2:6">
      <c r="B501">
        <f t="shared" si="16"/>
        <v>117</v>
      </c>
      <c r="F501">
        <f t="shared" si="17"/>
        <v>117</v>
      </c>
    </row>
    <row r="502" spans="2:6">
      <c r="B502">
        <f t="shared" si="16"/>
        <v>117</v>
      </c>
      <c r="F502">
        <f t="shared" si="17"/>
        <v>117</v>
      </c>
    </row>
    <row r="503" spans="2:6">
      <c r="B503">
        <f t="shared" si="16"/>
        <v>117</v>
      </c>
      <c r="F503">
        <f t="shared" si="17"/>
        <v>117</v>
      </c>
    </row>
    <row r="504" spans="2:6">
      <c r="B504">
        <f t="shared" si="16"/>
        <v>118</v>
      </c>
      <c r="F504">
        <f t="shared" si="17"/>
        <v>118</v>
      </c>
    </row>
    <row r="505" spans="2:6">
      <c r="B505">
        <f t="shared" si="16"/>
        <v>118</v>
      </c>
      <c r="F505">
        <f t="shared" si="17"/>
        <v>118</v>
      </c>
    </row>
    <row r="506" spans="2:6">
      <c r="B506">
        <f t="shared" si="16"/>
        <v>118</v>
      </c>
      <c r="F506">
        <f t="shared" si="17"/>
        <v>118</v>
      </c>
    </row>
    <row r="507" spans="2:6">
      <c r="B507">
        <f t="shared" si="16"/>
        <v>119</v>
      </c>
      <c r="F507">
        <f t="shared" si="17"/>
        <v>119</v>
      </c>
    </row>
    <row r="508" spans="2:6">
      <c r="B508">
        <f t="shared" si="16"/>
        <v>119</v>
      </c>
      <c r="F508">
        <f t="shared" si="17"/>
        <v>119</v>
      </c>
    </row>
    <row r="509" spans="2:6">
      <c r="B509">
        <f t="shared" si="16"/>
        <v>119</v>
      </c>
      <c r="F509">
        <f t="shared" si="17"/>
        <v>119</v>
      </c>
    </row>
    <row r="510" spans="2:6">
      <c r="B510">
        <f t="shared" si="16"/>
        <v>120</v>
      </c>
      <c r="F510">
        <f t="shared" si="17"/>
        <v>120</v>
      </c>
    </row>
    <row r="511" spans="2:6">
      <c r="B511">
        <f t="shared" si="16"/>
        <v>120</v>
      </c>
      <c r="F511">
        <f t="shared" si="17"/>
        <v>120</v>
      </c>
    </row>
    <row r="512" spans="2:6">
      <c r="B512">
        <f t="shared" si="16"/>
        <v>120</v>
      </c>
      <c r="F512">
        <f t="shared" si="17"/>
        <v>120</v>
      </c>
    </row>
    <row r="513" spans="2:6">
      <c r="B513">
        <f t="shared" si="16"/>
        <v>121</v>
      </c>
      <c r="F513">
        <f t="shared" si="17"/>
        <v>121</v>
      </c>
    </row>
    <row r="514" spans="2:6">
      <c r="B514">
        <f t="shared" si="16"/>
        <v>121</v>
      </c>
      <c r="F514">
        <f t="shared" si="17"/>
        <v>121</v>
      </c>
    </row>
    <row r="515" spans="2:6">
      <c r="B515">
        <f t="shared" si="16"/>
        <v>121</v>
      </c>
      <c r="F515">
        <f t="shared" si="17"/>
        <v>121</v>
      </c>
    </row>
    <row r="516" spans="2:6">
      <c r="B516">
        <f t="shared" si="16"/>
        <v>122</v>
      </c>
      <c r="F516">
        <f t="shared" si="17"/>
        <v>122</v>
      </c>
    </row>
    <row r="517" spans="2:6">
      <c r="B517">
        <f t="shared" ref="B517:B560" si="18">B514+1</f>
        <v>122</v>
      </c>
      <c r="F517">
        <f t="shared" si="17"/>
        <v>122</v>
      </c>
    </row>
    <row r="518" spans="2:6">
      <c r="B518">
        <f t="shared" si="18"/>
        <v>122</v>
      </c>
      <c r="F518">
        <f t="shared" si="17"/>
        <v>122</v>
      </c>
    </row>
    <row r="519" spans="2:6">
      <c r="B519">
        <f t="shared" si="18"/>
        <v>123</v>
      </c>
      <c r="F519">
        <f t="shared" si="17"/>
        <v>123</v>
      </c>
    </row>
    <row r="520" spans="2:6">
      <c r="B520">
        <f t="shared" si="18"/>
        <v>123</v>
      </c>
      <c r="F520">
        <f t="shared" si="17"/>
        <v>123</v>
      </c>
    </row>
    <row r="521" spans="2:6">
      <c r="B521">
        <f t="shared" si="18"/>
        <v>123</v>
      </c>
      <c r="F521">
        <f t="shared" si="17"/>
        <v>123</v>
      </c>
    </row>
    <row r="522" spans="2:6">
      <c r="B522">
        <f t="shared" si="18"/>
        <v>124</v>
      </c>
      <c r="F522">
        <f t="shared" si="17"/>
        <v>124</v>
      </c>
    </row>
    <row r="523" spans="2:6">
      <c r="B523">
        <f t="shared" si="18"/>
        <v>124</v>
      </c>
      <c r="F523">
        <f t="shared" si="17"/>
        <v>124</v>
      </c>
    </row>
    <row r="524" spans="2:6">
      <c r="B524">
        <f t="shared" si="18"/>
        <v>124</v>
      </c>
      <c r="F524">
        <f t="shared" si="17"/>
        <v>124</v>
      </c>
    </row>
    <row r="525" spans="2:6">
      <c r="B525">
        <f t="shared" si="18"/>
        <v>125</v>
      </c>
      <c r="F525">
        <f t="shared" si="17"/>
        <v>125</v>
      </c>
    </row>
    <row r="526" spans="2:6">
      <c r="B526">
        <f t="shared" si="18"/>
        <v>125</v>
      </c>
      <c r="F526">
        <f t="shared" si="17"/>
        <v>125</v>
      </c>
    </row>
    <row r="527" spans="2:6">
      <c r="B527">
        <f t="shared" si="18"/>
        <v>125</v>
      </c>
      <c r="F527">
        <f t="shared" si="17"/>
        <v>125</v>
      </c>
    </row>
    <row r="528" spans="2:6">
      <c r="B528">
        <f t="shared" si="18"/>
        <v>126</v>
      </c>
      <c r="F528">
        <f t="shared" si="17"/>
        <v>126</v>
      </c>
    </row>
    <row r="529" spans="2:6">
      <c r="B529">
        <f t="shared" si="18"/>
        <v>126</v>
      </c>
      <c r="F529">
        <f t="shared" si="17"/>
        <v>126</v>
      </c>
    </row>
    <row r="530" spans="2:6">
      <c r="B530">
        <f t="shared" si="18"/>
        <v>126</v>
      </c>
      <c r="F530">
        <f t="shared" si="17"/>
        <v>126</v>
      </c>
    </row>
    <row r="531" spans="2:6">
      <c r="B531">
        <f t="shared" si="18"/>
        <v>127</v>
      </c>
      <c r="F531">
        <f t="shared" si="17"/>
        <v>127</v>
      </c>
    </row>
    <row r="532" spans="2:6">
      <c r="B532">
        <f t="shared" si="18"/>
        <v>127</v>
      </c>
      <c r="F532">
        <f t="shared" si="17"/>
        <v>127</v>
      </c>
    </row>
    <row r="533" spans="2:6">
      <c r="B533">
        <f t="shared" si="18"/>
        <v>127</v>
      </c>
      <c r="F533">
        <f t="shared" si="17"/>
        <v>127</v>
      </c>
    </row>
    <row r="534" spans="2:6">
      <c r="B534">
        <f t="shared" si="18"/>
        <v>128</v>
      </c>
      <c r="F534">
        <f t="shared" si="17"/>
        <v>128</v>
      </c>
    </row>
    <row r="535" spans="2:6">
      <c r="B535">
        <f t="shared" si="18"/>
        <v>128</v>
      </c>
      <c r="F535">
        <f t="shared" si="17"/>
        <v>128</v>
      </c>
    </row>
    <row r="536" spans="2:6">
      <c r="B536">
        <f t="shared" si="18"/>
        <v>128</v>
      </c>
      <c r="F536">
        <f t="shared" si="17"/>
        <v>128</v>
      </c>
    </row>
    <row r="537" spans="2:6">
      <c r="B537">
        <f t="shared" si="18"/>
        <v>129</v>
      </c>
      <c r="F537">
        <f t="shared" ref="F537:F560" si="19">F534+1</f>
        <v>129</v>
      </c>
    </row>
    <row r="538" spans="2:6">
      <c r="B538">
        <f t="shared" si="18"/>
        <v>129</v>
      </c>
      <c r="F538">
        <f t="shared" si="19"/>
        <v>129</v>
      </c>
    </row>
    <row r="539" spans="2:6">
      <c r="B539">
        <f t="shared" si="18"/>
        <v>129</v>
      </c>
      <c r="F539">
        <f t="shared" si="19"/>
        <v>129</v>
      </c>
    </row>
    <row r="540" spans="2:6">
      <c r="B540">
        <f t="shared" si="18"/>
        <v>130</v>
      </c>
      <c r="F540">
        <f t="shared" si="19"/>
        <v>130</v>
      </c>
    </row>
    <row r="541" spans="2:6">
      <c r="B541">
        <f t="shared" si="18"/>
        <v>130</v>
      </c>
      <c r="F541">
        <f t="shared" si="19"/>
        <v>130</v>
      </c>
    </row>
    <row r="542" spans="2:6">
      <c r="B542">
        <f t="shared" si="18"/>
        <v>130</v>
      </c>
      <c r="F542">
        <f t="shared" si="19"/>
        <v>130</v>
      </c>
    </row>
    <row r="543" spans="2:6">
      <c r="B543">
        <f t="shared" si="18"/>
        <v>131</v>
      </c>
      <c r="F543">
        <f t="shared" si="19"/>
        <v>131</v>
      </c>
    </row>
    <row r="544" spans="2:6">
      <c r="B544">
        <f t="shared" si="18"/>
        <v>131</v>
      </c>
      <c r="F544">
        <f t="shared" si="19"/>
        <v>131</v>
      </c>
    </row>
    <row r="545" spans="2:6">
      <c r="B545">
        <f t="shared" si="18"/>
        <v>131</v>
      </c>
      <c r="F545">
        <f t="shared" si="19"/>
        <v>131</v>
      </c>
    </row>
    <row r="546" spans="2:6">
      <c r="B546">
        <f t="shared" si="18"/>
        <v>132</v>
      </c>
      <c r="F546">
        <f t="shared" si="19"/>
        <v>132</v>
      </c>
    </row>
    <row r="547" spans="2:6">
      <c r="B547">
        <f t="shared" si="18"/>
        <v>132</v>
      </c>
      <c r="F547">
        <f t="shared" si="19"/>
        <v>132</v>
      </c>
    </row>
    <row r="548" spans="2:6">
      <c r="B548">
        <f t="shared" si="18"/>
        <v>132</v>
      </c>
      <c r="F548">
        <f t="shared" si="19"/>
        <v>132</v>
      </c>
    </row>
    <row r="549" spans="2:6">
      <c r="B549">
        <f t="shared" si="18"/>
        <v>133</v>
      </c>
      <c r="F549">
        <f t="shared" si="19"/>
        <v>133</v>
      </c>
    </row>
    <row r="550" spans="2:6">
      <c r="B550">
        <f t="shared" si="18"/>
        <v>133</v>
      </c>
      <c r="F550">
        <f t="shared" si="19"/>
        <v>133</v>
      </c>
    </row>
    <row r="551" spans="2:6">
      <c r="B551">
        <f t="shared" si="18"/>
        <v>133</v>
      </c>
      <c r="F551">
        <f t="shared" si="19"/>
        <v>133</v>
      </c>
    </row>
    <row r="552" spans="2:6">
      <c r="B552">
        <f t="shared" si="18"/>
        <v>134</v>
      </c>
      <c r="F552">
        <f t="shared" si="19"/>
        <v>134</v>
      </c>
    </row>
    <row r="553" spans="2:6">
      <c r="B553">
        <f t="shared" si="18"/>
        <v>134</v>
      </c>
      <c r="F553">
        <f t="shared" si="19"/>
        <v>134</v>
      </c>
    </row>
    <row r="554" spans="2:6">
      <c r="B554">
        <f t="shared" si="18"/>
        <v>134</v>
      </c>
      <c r="F554">
        <f t="shared" si="19"/>
        <v>134</v>
      </c>
    </row>
    <row r="555" spans="2:6">
      <c r="B555">
        <f t="shared" si="18"/>
        <v>135</v>
      </c>
      <c r="F555">
        <f t="shared" si="19"/>
        <v>135</v>
      </c>
    </row>
    <row r="556" spans="2:6">
      <c r="B556">
        <f t="shared" si="18"/>
        <v>135</v>
      </c>
      <c r="F556">
        <f t="shared" si="19"/>
        <v>135</v>
      </c>
    </row>
    <row r="557" spans="2:6">
      <c r="B557">
        <f t="shared" si="18"/>
        <v>135</v>
      </c>
      <c r="F557">
        <f t="shared" si="19"/>
        <v>135</v>
      </c>
    </row>
    <row r="558" spans="2:6">
      <c r="B558">
        <f t="shared" si="18"/>
        <v>136</v>
      </c>
      <c r="F558">
        <f t="shared" si="19"/>
        <v>136</v>
      </c>
    </row>
    <row r="559" spans="2:6">
      <c r="B559">
        <f t="shared" si="18"/>
        <v>136</v>
      </c>
      <c r="F559">
        <f t="shared" si="19"/>
        <v>136</v>
      </c>
    </row>
    <row r="560" spans="2:6">
      <c r="B560">
        <f t="shared" si="18"/>
        <v>136</v>
      </c>
      <c r="F560">
        <f t="shared" si="19"/>
        <v>136</v>
      </c>
    </row>
  </sheetData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10"/>
  <sheetViews>
    <sheetView workbookViewId="0">
      <selection activeCell="F10" sqref="F10"/>
    </sheetView>
  </sheetViews>
  <sheetFormatPr defaultColWidth="9" defaultRowHeight="15.75"/>
  <cols>
    <col min="1" max="1" width="6" style="19" customWidth="1"/>
    <col min="2" max="2" width="50.85546875" style="18" customWidth="1"/>
    <col min="3" max="3" width="9.28515625" style="19" customWidth="1"/>
    <col min="4" max="4" width="9" style="19" bestFit="1" customWidth="1"/>
    <col min="5" max="5" width="11.5703125" style="19" customWidth="1"/>
    <col min="6" max="6" width="9" style="18" bestFit="1" customWidth="1"/>
    <col min="7" max="16384" width="9" style="18"/>
  </cols>
  <sheetData>
    <row r="1" spans="1:7" ht="33.75" customHeight="1">
      <c r="A1" s="20" t="s">
        <v>34</v>
      </c>
      <c r="B1" s="21" t="s">
        <v>35</v>
      </c>
      <c r="C1" s="20" t="s">
        <v>36</v>
      </c>
      <c r="D1" s="20" t="s">
        <v>37</v>
      </c>
      <c r="E1" s="21" t="s">
        <v>2</v>
      </c>
    </row>
    <row r="2" spans="1:7" ht="18.75">
      <c r="A2" s="22">
        <v>1</v>
      </c>
      <c r="B2" s="23" t="s">
        <v>38</v>
      </c>
      <c r="C2" s="22" t="s">
        <v>39</v>
      </c>
      <c r="D2" s="22" t="s">
        <v>29</v>
      </c>
      <c r="E2" s="24">
        <v>21</v>
      </c>
      <c r="F2" s="18" t="s">
        <v>763</v>
      </c>
      <c r="G2" s="18" t="s">
        <v>771</v>
      </c>
    </row>
    <row r="3" spans="1:7">
      <c r="A3" s="22">
        <v>2</v>
      </c>
      <c r="B3" s="23" t="s">
        <v>40</v>
      </c>
      <c r="C3" s="22" t="s">
        <v>41</v>
      </c>
      <c r="D3" s="22" t="s">
        <v>29</v>
      </c>
      <c r="E3" s="24">
        <v>-1.2</v>
      </c>
      <c r="F3" s="18" t="s">
        <v>764</v>
      </c>
      <c r="G3" s="18" t="s">
        <v>772</v>
      </c>
    </row>
    <row r="4" spans="1:7" ht="18.75">
      <c r="A4" s="22">
        <v>3</v>
      </c>
      <c r="B4" s="417" t="s">
        <v>42</v>
      </c>
      <c r="C4" s="22" t="s">
        <v>43</v>
      </c>
      <c r="D4" s="22" t="s">
        <v>29</v>
      </c>
      <c r="E4" s="24">
        <f>E2+E3</f>
        <v>19.8</v>
      </c>
      <c r="F4" s="18" t="s">
        <v>765</v>
      </c>
      <c r="G4" s="18" t="s">
        <v>773</v>
      </c>
    </row>
    <row r="5" spans="1:7" ht="18.75">
      <c r="A5" s="22">
        <v>4</v>
      </c>
      <c r="B5" s="23" t="s">
        <v>44</v>
      </c>
      <c r="C5" s="22" t="s">
        <v>45</v>
      </c>
      <c r="D5" s="22" t="s">
        <v>46</v>
      </c>
      <c r="E5" s="24">
        <v>47.25</v>
      </c>
      <c r="F5" s="18" t="s">
        <v>766</v>
      </c>
      <c r="G5" s="18" t="s">
        <v>774</v>
      </c>
    </row>
    <row r="6" spans="1:7" ht="18.75">
      <c r="A6" s="22">
        <v>5</v>
      </c>
      <c r="B6" s="23" t="s">
        <v>47</v>
      </c>
      <c r="C6" s="22" t="s">
        <v>48</v>
      </c>
      <c r="D6" s="22" t="s">
        <v>49</v>
      </c>
      <c r="E6" s="24">
        <v>0.98</v>
      </c>
      <c r="F6" s="18" t="s">
        <v>767</v>
      </c>
      <c r="G6" s="18" t="s">
        <v>775</v>
      </c>
    </row>
    <row r="7" spans="1:7" ht="18.75">
      <c r="A7" s="22">
        <v>6</v>
      </c>
      <c r="B7" s="23" t="s">
        <v>50</v>
      </c>
      <c r="C7" s="22" t="s">
        <v>51</v>
      </c>
      <c r="D7" s="22" t="s">
        <v>49</v>
      </c>
      <c r="E7" s="24">
        <v>0.21</v>
      </c>
      <c r="F7" s="18" t="s">
        <v>768</v>
      </c>
      <c r="G7" s="18" t="s">
        <v>776</v>
      </c>
    </row>
    <row r="8" spans="1:7" ht="18.75">
      <c r="A8" s="22">
        <v>7</v>
      </c>
      <c r="B8" s="23" t="s">
        <v>52</v>
      </c>
      <c r="C8" s="25" t="s">
        <v>53</v>
      </c>
      <c r="D8" s="22" t="s">
        <v>54</v>
      </c>
      <c r="E8" s="26">
        <f>Исходные!C14</f>
        <v>2.4</v>
      </c>
      <c r="F8" s="18" t="s">
        <v>769</v>
      </c>
      <c r="G8" s="18" t="s">
        <v>777</v>
      </c>
    </row>
    <row r="9" spans="1:7" ht="39.75" customHeight="1">
      <c r="A9" s="21">
        <v>8</v>
      </c>
      <c r="B9" s="27" t="s">
        <v>55</v>
      </c>
      <c r="C9" s="21" t="s">
        <v>56</v>
      </c>
      <c r="D9" s="21" t="s">
        <v>7</v>
      </c>
      <c r="E9" s="28">
        <f>E4*E5*E6*(1+E7)*E8</f>
        <v>2662.5004559999998</v>
      </c>
      <c r="F9" s="18" t="s">
        <v>770</v>
      </c>
      <c r="G9" s="18" t="s">
        <v>778</v>
      </c>
    </row>
    <row r="10" spans="1:7">
      <c r="A10" s="22"/>
      <c r="B10" s="29" t="s">
        <v>57</v>
      </c>
      <c r="C10" s="30" t="s">
        <v>58</v>
      </c>
      <c r="D10" s="31" t="s">
        <v>7</v>
      </c>
      <c r="E10" s="32">
        <f>Исходные!C7</f>
        <v>73</v>
      </c>
      <c r="F10" s="18">
        <f>1300*2.87</f>
        <v>3731</v>
      </c>
    </row>
  </sheetData>
  <phoneticPr fontId="81" type="noConversion"/>
  <pageMargins left="0.70000004768371604" right="0.70000004768371604" top="0.75" bottom="0.75" header="0.30000001192092901" footer="0.30000001192092901"/>
  <pageSetup paperSize="9" fitToWidth="0" fitToHeight="0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25"/>
  <sheetViews>
    <sheetView zoomScale="130" zoomScaleNormal="130" workbookViewId="0">
      <selection activeCell="D18" sqref="D18"/>
    </sheetView>
  </sheetViews>
  <sheetFormatPr defaultColWidth="9" defaultRowHeight="12.75" outlineLevelRow="1" outlineLevelCol="1"/>
  <cols>
    <col min="1" max="1" width="37.5703125" style="1" customWidth="1"/>
    <col min="2" max="2" width="6.7109375" style="1" customWidth="1" outlineLevel="1"/>
    <col min="3" max="3" width="7.28515625" style="2" customWidth="1"/>
    <col min="4" max="4" width="9.28515625" style="2" customWidth="1"/>
    <col min="5" max="5" width="9.85546875" style="2" customWidth="1"/>
    <col min="6" max="7" width="3.85546875" style="1" bestFit="1" customWidth="1"/>
    <col min="8" max="16384" width="9" style="1"/>
  </cols>
  <sheetData>
    <row r="1" spans="1:7" ht="15.75">
      <c r="A1" s="18"/>
      <c r="B1" s="18"/>
      <c r="C1" s="19"/>
      <c r="D1" s="18"/>
      <c r="E1" s="18"/>
    </row>
    <row r="2" spans="1:7" ht="15.75">
      <c r="A2" s="463" t="s">
        <v>59</v>
      </c>
      <c r="B2" s="463"/>
      <c r="C2" s="463"/>
      <c r="D2" s="1"/>
      <c r="E2" s="1"/>
    </row>
    <row r="3" spans="1:7" ht="15.75" customHeight="1" outlineLevel="1">
      <c r="A3" s="18" t="s">
        <v>60</v>
      </c>
      <c r="B3" s="18"/>
    </row>
    <row r="4" spans="1:7" ht="12.75" customHeight="1">
      <c r="A4" s="464" t="s">
        <v>61</v>
      </c>
      <c r="B4" s="464" t="s">
        <v>62</v>
      </c>
      <c r="C4" s="34" t="s">
        <v>63</v>
      </c>
      <c r="D4" s="466" t="s">
        <v>2</v>
      </c>
      <c r="E4" s="467"/>
    </row>
    <row r="5" spans="1:7">
      <c r="A5" s="465"/>
      <c r="B5" s="465"/>
      <c r="C5" s="36" t="s">
        <v>64</v>
      </c>
      <c r="D5" s="35" t="s">
        <v>65</v>
      </c>
      <c r="E5" s="35" t="s">
        <v>66</v>
      </c>
    </row>
    <row r="6" spans="1:7" ht="15.75" outlineLevel="1">
      <c r="A6" s="413" t="s">
        <v>67</v>
      </c>
      <c r="B6" s="7"/>
      <c r="C6" s="12" t="s">
        <v>68</v>
      </c>
      <c r="D6" s="37">
        <f>'БВР-основ'!L8</f>
        <v>30.416666666666668</v>
      </c>
      <c r="E6" s="37">
        <f>'БВР-основ'!M8</f>
        <v>280</v>
      </c>
      <c r="F6" s="1" t="s">
        <v>779</v>
      </c>
      <c r="G6" s="1" t="s">
        <v>798</v>
      </c>
    </row>
    <row r="7" spans="1:7" outlineLevel="1">
      <c r="A7" s="7"/>
      <c r="B7" s="7"/>
      <c r="C7" s="12"/>
      <c r="D7" s="37"/>
      <c r="E7" s="37"/>
      <c r="F7" s="1" t="s">
        <v>780</v>
      </c>
      <c r="G7" s="1" t="s">
        <v>799</v>
      </c>
    </row>
    <row r="8" spans="1:7" outlineLevel="1">
      <c r="A8" s="413" t="s">
        <v>69</v>
      </c>
      <c r="B8" s="7"/>
      <c r="C8" s="12" t="s">
        <v>70</v>
      </c>
      <c r="D8" s="38">
        <v>0.03</v>
      </c>
      <c r="E8" s="38">
        <v>5.0000000000000001E-3</v>
      </c>
      <c r="F8" s="1" t="s">
        <v>781</v>
      </c>
      <c r="G8" s="1" t="s">
        <v>800</v>
      </c>
    </row>
    <row r="9" spans="1:7" ht="15.75" outlineLevel="1">
      <c r="A9" s="7" t="s">
        <v>71</v>
      </c>
      <c r="B9" s="7"/>
      <c r="C9" s="12" t="s">
        <v>68</v>
      </c>
      <c r="D9" s="39">
        <f>D6*D8</f>
        <v>0.91249999999999998</v>
      </c>
      <c r="E9" s="39">
        <f>E6*E8</f>
        <v>1.4000000000000001</v>
      </c>
      <c r="F9" s="1" t="s">
        <v>782</v>
      </c>
      <c r="G9" s="1" t="s">
        <v>801</v>
      </c>
    </row>
    <row r="10" spans="1:7" outlineLevel="1">
      <c r="A10" s="413" t="s">
        <v>72</v>
      </c>
      <c r="B10" s="7"/>
      <c r="C10" s="12" t="s">
        <v>73</v>
      </c>
      <c r="D10" s="39">
        <f>D9/D19</f>
        <v>1.2517146776406034</v>
      </c>
      <c r="E10" s="39">
        <f>E9/E19</f>
        <v>0.22111227370540737</v>
      </c>
      <c r="F10" s="1" t="s">
        <v>783</v>
      </c>
      <c r="G10" s="1" t="s">
        <v>802</v>
      </c>
    </row>
    <row r="11" spans="1:7" ht="14.25" outlineLevel="1">
      <c r="A11" s="7" t="s">
        <v>74</v>
      </c>
      <c r="B11" s="40"/>
      <c r="C11" s="12" t="s">
        <v>75</v>
      </c>
      <c r="D11" s="39">
        <f>D12*D19</f>
        <v>0.41623640100000009</v>
      </c>
      <c r="E11" s="39">
        <f>E12*E19</f>
        <v>6.192637916718752</v>
      </c>
      <c r="F11" s="1" t="s">
        <v>784</v>
      </c>
      <c r="G11" s="1" t="s">
        <v>803</v>
      </c>
    </row>
    <row r="12" spans="1:7" ht="16.5">
      <c r="A12" s="413" t="s">
        <v>76</v>
      </c>
      <c r="B12" s="40"/>
      <c r="C12" s="12" t="s">
        <v>77</v>
      </c>
      <c r="D12" s="39">
        <f>D13*D14*D15*(1-D18)</f>
        <v>0.57096900000000006</v>
      </c>
      <c r="E12" s="39">
        <f>E13*E14*E15*(1-E18)</f>
        <v>0.97804875000000013</v>
      </c>
      <c r="F12" s="1" t="s">
        <v>785</v>
      </c>
      <c r="G12" s="1" t="s">
        <v>804</v>
      </c>
    </row>
    <row r="13" spans="1:7" ht="16.5">
      <c r="A13" s="413" t="s">
        <v>78</v>
      </c>
      <c r="B13" s="41" t="s">
        <v>79</v>
      </c>
      <c r="C13" s="12" t="s">
        <v>77</v>
      </c>
      <c r="D13" s="42">
        <v>1.425</v>
      </c>
      <c r="E13" s="42">
        <v>1.425</v>
      </c>
      <c r="F13" s="1" t="s">
        <v>786</v>
      </c>
      <c r="G13" s="1" t="s">
        <v>805</v>
      </c>
    </row>
    <row r="14" spans="1:7" ht="14.25" customHeight="1">
      <c r="A14" s="413" t="s">
        <v>80</v>
      </c>
      <c r="B14" s="41" t="s">
        <v>81</v>
      </c>
      <c r="C14" s="12" t="s">
        <v>82</v>
      </c>
      <c r="D14" s="7">
        <v>1.06</v>
      </c>
      <c r="E14" s="7">
        <v>1.06</v>
      </c>
      <c r="F14" s="1" t="s">
        <v>787</v>
      </c>
      <c r="G14" s="1" t="s">
        <v>806</v>
      </c>
    </row>
    <row r="15" spans="1:7" ht="14.25">
      <c r="A15" s="413" t="s">
        <v>83</v>
      </c>
      <c r="B15" s="41"/>
      <c r="C15" s="12" t="s">
        <v>82</v>
      </c>
      <c r="D15" s="43">
        <f>0.5*D16/D17</f>
        <v>0.45</v>
      </c>
      <c r="E15" s="43">
        <f>0.5*E16/E17</f>
        <v>0.77083333333333337</v>
      </c>
      <c r="F15" s="1" t="s">
        <v>788</v>
      </c>
      <c r="G15" s="1" t="s">
        <v>807</v>
      </c>
    </row>
    <row r="16" spans="1:7" ht="14.25">
      <c r="A16" s="413" t="s">
        <v>84</v>
      </c>
      <c r="B16" s="41"/>
      <c r="C16" s="12" t="s">
        <v>85</v>
      </c>
      <c r="D16" s="44">
        <f>(800+1000)/2</f>
        <v>900</v>
      </c>
      <c r="E16" s="44">
        <f>(1700+2000)/2</f>
        <v>1850</v>
      </c>
      <c r="F16" s="1" t="s">
        <v>789</v>
      </c>
      <c r="G16" s="1" t="s">
        <v>808</v>
      </c>
    </row>
    <row r="17" spans="1:8" ht="14.25">
      <c r="A17" s="413" t="s">
        <v>86</v>
      </c>
      <c r="B17" s="41"/>
      <c r="C17" s="12" t="s">
        <v>85</v>
      </c>
      <c r="D17" s="45">
        <v>1000</v>
      </c>
      <c r="E17" s="45">
        <v>1200</v>
      </c>
      <c r="F17" s="1" t="s">
        <v>790</v>
      </c>
      <c r="G17" s="1" t="s">
        <v>809</v>
      </c>
    </row>
    <row r="18" spans="1:8" ht="14.25">
      <c r="A18" s="413" t="s">
        <v>87</v>
      </c>
      <c r="B18" s="41" t="s">
        <v>88</v>
      </c>
      <c r="C18" s="12" t="s">
        <v>82</v>
      </c>
      <c r="D18" s="39">
        <v>0.16</v>
      </c>
      <c r="E18" s="39">
        <v>0.16</v>
      </c>
      <c r="F18" s="1" t="s">
        <v>791</v>
      </c>
      <c r="G18" s="1" t="s">
        <v>810</v>
      </c>
    </row>
    <row r="19" spans="1:8" ht="16.5" outlineLevel="1">
      <c r="A19" s="7" t="s">
        <v>89</v>
      </c>
      <c r="B19" s="40"/>
      <c r="C19" s="12" t="s">
        <v>90</v>
      </c>
      <c r="D19" s="46">
        <f>(D16/1000)^3</f>
        <v>0.72900000000000009</v>
      </c>
      <c r="E19" s="46">
        <f>(E16/1000)^3</f>
        <v>6.3316250000000007</v>
      </c>
      <c r="F19" s="1" t="s">
        <v>792</v>
      </c>
      <c r="G19" s="1" t="s">
        <v>811</v>
      </c>
      <c r="H19" s="1" t="s">
        <v>792</v>
      </c>
    </row>
    <row r="20" spans="1:8">
      <c r="A20" s="413" t="s">
        <v>91</v>
      </c>
      <c r="B20" s="40"/>
      <c r="C20" s="12" t="s">
        <v>92</v>
      </c>
      <c r="D20" s="45">
        <f>D12*D9</f>
        <v>0.5210092125000001</v>
      </c>
      <c r="E20" s="45">
        <f>E12*E9</f>
        <v>1.3692682500000004</v>
      </c>
      <c r="F20" s="1" t="s">
        <v>793</v>
      </c>
      <c r="G20" s="1" t="s">
        <v>812</v>
      </c>
      <c r="H20" s="1" t="s">
        <v>793</v>
      </c>
    </row>
    <row r="21" spans="1:8" ht="16.5">
      <c r="A21" s="413" t="s">
        <v>93</v>
      </c>
      <c r="B21" s="40"/>
      <c r="C21" s="12" t="s">
        <v>94</v>
      </c>
      <c r="D21" s="39">
        <f>D12/(D19*D13)</f>
        <v>0.54962962962962958</v>
      </c>
      <c r="E21" s="39">
        <f>E12/(E19*E13)</f>
        <v>0.10840029218407596</v>
      </c>
      <c r="F21" s="1" t="s">
        <v>794</v>
      </c>
      <c r="G21" s="1" t="s">
        <v>813</v>
      </c>
      <c r="H21" s="1" t="s">
        <v>794</v>
      </c>
    </row>
    <row r="22" spans="1:8">
      <c r="A22" s="40" t="s">
        <v>95</v>
      </c>
      <c r="B22" s="40"/>
      <c r="C22" s="41" t="s">
        <v>73</v>
      </c>
      <c r="D22" s="47">
        <f>D21*D9</f>
        <v>0.501537037037037</v>
      </c>
      <c r="E22" s="47">
        <f>E21*E9</f>
        <v>0.15176040905770635</v>
      </c>
      <c r="F22" s="1" t="s">
        <v>795</v>
      </c>
      <c r="G22" s="1" t="s">
        <v>814</v>
      </c>
      <c r="H22" s="1" t="s">
        <v>795</v>
      </c>
    </row>
    <row r="23" spans="1:8" ht="16.5">
      <c r="A23" s="48" t="s">
        <v>96</v>
      </c>
      <c r="C23" s="49" t="s">
        <v>97</v>
      </c>
      <c r="D23" s="50">
        <f>1/D19*(D12/D13)^(2/3)</f>
        <v>0.74553994117658051</v>
      </c>
      <c r="E23" s="50">
        <f>1/E19*(E12/E13)^(2/3)</f>
        <v>0.12288963098956934</v>
      </c>
      <c r="F23" s="1" t="s">
        <v>796</v>
      </c>
      <c r="G23" s="1" t="s">
        <v>815</v>
      </c>
      <c r="H23" s="1" t="s">
        <v>796</v>
      </c>
    </row>
    <row r="24" spans="1:8">
      <c r="A24" s="40" t="s">
        <v>98</v>
      </c>
      <c r="B24" s="7"/>
      <c r="C24" s="41" t="s">
        <v>99</v>
      </c>
      <c r="D24" s="45">
        <f>D23*D9</f>
        <v>0.68030519632362974</v>
      </c>
      <c r="E24" s="45">
        <f>E23*E9</f>
        <v>0.1720454833853971</v>
      </c>
      <c r="F24" s="1" t="s">
        <v>797</v>
      </c>
      <c r="G24" s="1" t="s">
        <v>816</v>
      </c>
      <c r="H24" s="1" t="s">
        <v>797</v>
      </c>
    </row>
    <row r="25" spans="1:8">
      <c r="F25" s="1" t="s">
        <v>817</v>
      </c>
    </row>
  </sheetData>
  <mergeCells count="4">
    <mergeCell ref="A2:C2"/>
    <mergeCell ref="A4:A5"/>
    <mergeCell ref="B4:B5"/>
    <mergeCell ref="D4:E4"/>
  </mergeCells>
  <phoneticPr fontId="81" type="noConversion"/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2E9711-F379-4C4F-A19A-9AC13BC59CCC}">
  <dimension ref="B9:BD203"/>
  <sheetViews>
    <sheetView topLeftCell="Q16" zoomScale="93" zoomScaleNormal="93" workbookViewId="0">
      <selection activeCell="AA16" sqref="AA16:AA17"/>
    </sheetView>
  </sheetViews>
  <sheetFormatPr defaultRowHeight="12.75"/>
  <cols>
    <col min="1" max="1" width="2.28515625" customWidth="1"/>
    <col min="2" max="2" width="7" customWidth="1"/>
    <col min="3" max="3" width="5" bestFit="1" customWidth="1"/>
    <col min="4" max="4" width="13.7109375" bestFit="1" customWidth="1"/>
    <col min="5" max="5" width="10.7109375" customWidth="1"/>
    <col min="6" max="6" width="62.140625" bestFit="1" customWidth="1"/>
    <col min="7" max="7" width="4.5703125" customWidth="1"/>
    <col min="8" max="8" width="6" customWidth="1"/>
    <col min="9" max="9" width="4.140625" customWidth="1"/>
    <col min="10" max="10" width="40.85546875" bestFit="1" customWidth="1"/>
    <col min="11" max="11" width="4.5703125" style="419" customWidth="1"/>
    <col min="12" max="12" width="6" style="419" customWidth="1"/>
    <col min="13" max="13" width="9.140625" style="419"/>
    <col min="14" max="14" width="20.28515625" customWidth="1"/>
    <col min="15" max="15" width="4.5703125" customWidth="1"/>
    <col min="16" max="16" width="6" customWidth="1"/>
    <col min="17" max="17" width="4.140625" customWidth="1"/>
    <col min="18" max="18" width="3.85546875" customWidth="1"/>
    <col min="19" max="19" width="4.85546875" style="419" customWidth="1"/>
    <col min="20" max="20" width="5" style="419" customWidth="1"/>
    <col min="21" max="21" width="3.28515625" style="419" bestFit="1" customWidth="1"/>
    <col min="24" max="24" width="4.5703125" customWidth="1"/>
    <col min="25" max="25" width="6" customWidth="1"/>
    <col min="26" max="26" width="4.140625" customWidth="1"/>
    <col min="28" max="28" width="4.5703125" style="419" customWidth="1"/>
    <col min="29" max="29" width="6" style="419" customWidth="1"/>
    <col min="30" max="30" width="9.140625" style="419"/>
    <col min="32" max="32" width="4.5703125" customWidth="1"/>
    <col min="33" max="33" width="6" customWidth="1"/>
    <col min="34" max="34" width="4.140625" customWidth="1"/>
    <col min="35" max="35" width="18.42578125" bestFit="1" customWidth="1"/>
    <col min="36" max="36" width="4.5703125" style="419" customWidth="1"/>
    <col min="37" max="37" width="6" style="419" customWidth="1"/>
    <col min="38" max="38" width="9.140625" style="419"/>
    <col min="41" max="41" width="2.7109375" customWidth="1"/>
    <col min="42" max="42" width="6" customWidth="1"/>
    <col min="43" max="43" width="4.140625" customWidth="1"/>
    <col min="45" max="45" width="4.5703125" style="419" customWidth="1"/>
    <col min="46" max="46" width="6" style="419" customWidth="1"/>
    <col min="47" max="47" width="9.140625" style="419"/>
    <col min="49" max="49" width="2.7109375" customWidth="1"/>
    <col min="50" max="50" width="6" customWidth="1"/>
    <col min="51" max="51" width="4.140625" customWidth="1"/>
    <col min="52" max="52" width="18.42578125" bestFit="1" customWidth="1"/>
    <col min="53" max="53" width="4.5703125" style="419" customWidth="1"/>
    <col min="54" max="54" width="6" style="419" customWidth="1"/>
    <col min="55" max="55" width="9.140625" style="419"/>
  </cols>
  <sheetData>
    <row r="9" spans="2:56" ht="57.75" customHeight="1">
      <c r="V9" s="414" t="s">
        <v>1244</v>
      </c>
    </row>
    <row r="12" spans="2:56" ht="13.5">
      <c r="B12" s="412"/>
      <c r="D12" s="414" t="s">
        <v>823</v>
      </c>
      <c r="E12" s="204" t="s">
        <v>394</v>
      </c>
      <c r="F12" s="411" t="s">
        <v>819</v>
      </c>
      <c r="G12" s="411" t="s">
        <v>829</v>
      </c>
      <c r="H12" s="411">
        <v>1</v>
      </c>
      <c r="I12" s="411">
        <v>-1</v>
      </c>
      <c r="J12" s="411" t="s">
        <v>820</v>
      </c>
      <c r="K12" s="420" t="s">
        <v>829</v>
      </c>
      <c r="L12" s="420">
        <v>1</v>
      </c>
      <c r="M12" s="419" t="s">
        <v>831</v>
      </c>
      <c r="N12" s="418" t="s">
        <v>821</v>
      </c>
      <c r="O12" s="411" t="s">
        <v>829</v>
      </c>
      <c r="P12" s="411">
        <v>1</v>
      </c>
      <c r="Q12" s="411">
        <v>-1</v>
      </c>
      <c r="R12" s="414" t="s">
        <v>822</v>
      </c>
      <c r="S12" s="419" t="s">
        <v>833</v>
      </c>
      <c r="T12" s="419">
        <v>1</v>
      </c>
      <c r="U12" s="421" t="s">
        <v>831</v>
      </c>
      <c r="V12" s="418" t="s">
        <v>825</v>
      </c>
      <c r="W12" t="s">
        <v>824</v>
      </c>
      <c r="X12" s="411" t="s">
        <v>829</v>
      </c>
      <c r="Y12" s="411">
        <v>1</v>
      </c>
      <c r="Z12" s="411">
        <v>-2</v>
      </c>
      <c r="AA12" s="411" t="s">
        <v>820</v>
      </c>
      <c r="AB12" s="420"/>
      <c r="AC12" s="420"/>
      <c r="AE12" s="418"/>
      <c r="AF12" s="411"/>
      <c r="AG12" s="411"/>
      <c r="AH12" s="411"/>
      <c r="AI12" s="414"/>
      <c r="AJ12" s="420"/>
      <c r="AK12" s="420"/>
      <c r="AM12" s="418" t="s">
        <v>1243</v>
      </c>
      <c r="AN12" t="s">
        <v>824</v>
      </c>
      <c r="AO12" s="411" t="s">
        <v>829</v>
      </c>
      <c r="AP12" s="411">
        <v>1</v>
      </c>
      <c r="AQ12" s="411">
        <v>-3</v>
      </c>
      <c r="AR12" s="411" t="s">
        <v>820</v>
      </c>
      <c r="AS12" s="420" t="s">
        <v>829</v>
      </c>
      <c r="AT12" s="420">
        <v>1</v>
      </c>
      <c r="AU12" s="419" t="s">
        <v>832</v>
      </c>
      <c r="AV12" s="418" t="s">
        <v>821</v>
      </c>
      <c r="AW12" s="411" t="s">
        <v>829</v>
      </c>
      <c r="AX12" s="411">
        <v>1</v>
      </c>
      <c r="AY12" s="411">
        <v>-3</v>
      </c>
      <c r="AZ12" s="414" t="s">
        <v>822</v>
      </c>
      <c r="BA12" s="420" t="s">
        <v>833</v>
      </c>
      <c r="BB12" s="420">
        <v>1</v>
      </c>
      <c r="BC12" s="419" t="s">
        <v>832</v>
      </c>
      <c r="BD12" s="418" t="s">
        <v>834</v>
      </c>
    </row>
    <row r="13" spans="2:56" ht="13.5">
      <c r="B13" s="418" t="s">
        <v>818</v>
      </c>
      <c r="C13" s="414"/>
      <c r="D13" s="414" t="s">
        <v>823</v>
      </c>
      <c r="E13" s="206" t="s">
        <v>400</v>
      </c>
      <c r="F13" s="411" t="s">
        <v>819</v>
      </c>
      <c r="G13" s="411" t="s">
        <v>829</v>
      </c>
      <c r="H13" s="411">
        <v>2</v>
      </c>
      <c r="I13" s="411">
        <v>-1</v>
      </c>
      <c r="J13" s="411" t="s">
        <v>820</v>
      </c>
      <c r="K13" s="420" t="s">
        <v>829</v>
      </c>
      <c r="L13" s="420">
        <v>2</v>
      </c>
      <c r="M13" s="419" t="s">
        <v>831</v>
      </c>
      <c r="N13" s="418" t="s">
        <v>821</v>
      </c>
      <c r="O13" s="411" t="s">
        <v>829</v>
      </c>
      <c r="P13" s="411">
        <v>2</v>
      </c>
      <c r="Q13" s="411">
        <v>-1</v>
      </c>
      <c r="R13" s="414" t="s">
        <v>822</v>
      </c>
      <c r="S13" s="419" t="s">
        <v>833</v>
      </c>
      <c r="T13" s="419">
        <v>2</v>
      </c>
      <c r="U13" s="421" t="s">
        <v>831</v>
      </c>
      <c r="V13" s="418" t="s">
        <v>825</v>
      </c>
      <c r="W13" t="s">
        <v>824</v>
      </c>
      <c r="X13" s="411" t="s">
        <v>829</v>
      </c>
      <c r="Y13" s="411">
        <v>2</v>
      </c>
      <c r="Z13" s="411">
        <v>-2</v>
      </c>
      <c r="AA13" s="411" t="s">
        <v>820</v>
      </c>
      <c r="AB13" s="420" t="s">
        <v>829</v>
      </c>
      <c r="AC13" s="420">
        <v>2</v>
      </c>
      <c r="AD13" s="419" t="s">
        <v>830</v>
      </c>
      <c r="AE13" s="418" t="s">
        <v>821</v>
      </c>
      <c r="AF13" s="411" t="s">
        <v>829</v>
      </c>
      <c r="AG13" s="411">
        <v>2</v>
      </c>
      <c r="AH13" s="411">
        <v>-2</v>
      </c>
      <c r="AI13" s="414" t="s">
        <v>822</v>
      </c>
      <c r="AJ13" s="420" t="s">
        <v>833</v>
      </c>
      <c r="AK13" s="420">
        <v>2</v>
      </c>
      <c r="AL13" s="419" t="s">
        <v>830</v>
      </c>
      <c r="AM13" s="418" t="s">
        <v>825</v>
      </c>
      <c r="AN13" t="s">
        <v>824</v>
      </c>
      <c r="AO13" s="411" t="s">
        <v>829</v>
      </c>
      <c r="AP13" s="411">
        <v>2</v>
      </c>
      <c r="AQ13" s="411">
        <v>-3</v>
      </c>
      <c r="AR13" s="411" t="s">
        <v>820</v>
      </c>
      <c r="AS13" s="420" t="s">
        <v>829</v>
      </c>
      <c r="AT13" s="420">
        <v>2</v>
      </c>
      <c r="AU13" s="419" t="s">
        <v>832</v>
      </c>
      <c r="AV13" s="418" t="s">
        <v>821</v>
      </c>
      <c r="AW13" s="411" t="s">
        <v>829</v>
      </c>
      <c r="AX13" s="411">
        <v>2</v>
      </c>
      <c r="AY13" s="411">
        <v>-3</v>
      </c>
      <c r="AZ13" s="414" t="s">
        <v>822</v>
      </c>
      <c r="BA13" s="420" t="s">
        <v>833</v>
      </c>
      <c r="BB13" s="420">
        <v>2</v>
      </c>
      <c r="BC13" s="419" t="s">
        <v>832</v>
      </c>
      <c r="BD13" s="418" t="s">
        <v>834</v>
      </c>
    </row>
    <row r="14" spans="2:56" ht="13.5">
      <c r="B14" s="412"/>
      <c r="C14" s="414"/>
      <c r="D14" s="414" t="s">
        <v>823</v>
      </c>
      <c r="E14" s="206" t="s">
        <v>403</v>
      </c>
      <c r="F14" s="411" t="s">
        <v>819</v>
      </c>
      <c r="G14" s="411" t="s">
        <v>829</v>
      </c>
      <c r="H14" s="411">
        <v>3</v>
      </c>
      <c r="I14" s="411">
        <v>-1</v>
      </c>
      <c r="J14" s="411" t="s">
        <v>820</v>
      </c>
      <c r="K14" s="420" t="s">
        <v>829</v>
      </c>
      <c r="L14" s="420">
        <v>3</v>
      </c>
      <c r="M14" s="419" t="s">
        <v>831</v>
      </c>
      <c r="N14" s="418" t="s">
        <v>821</v>
      </c>
      <c r="O14" s="411" t="s">
        <v>829</v>
      </c>
      <c r="P14" s="411">
        <v>3</v>
      </c>
      <c r="Q14" s="411">
        <v>-1</v>
      </c>
      <c r="R14" s="414" t="s">
        <v>822</v>
      </c>
      <c r="S14" s="419" t="s">
        <v>833</v>
      </c>
      <c r="T14" s="419">
        <v>3</v>
      </c>
      <c r="U14" s="421" t="s">
        <v>831</v>
      </c>
      <c r="V14" s="418" t="s">
        <v>825</v>
      </c>
      <c r="W14" t="s">
        <v>824</v>
      </c>
      <c r="X14" s="411" t="s">
        <v>829</v>
      </c>
      <c r="Y14" s="411">
        <v>3</v>
      </c>
      <c r="Z14" s="411">
        <v>-2</v>
      </c>
      <c r="AA14" s="411" t="s">
        <v>820</v>
      </c>
      <c r="AB14" s="420" t="s">
        <v>829</v>
      </c>
      <c r="AC14" s="420">
        <v>3</v>
      </c>
      <c r="AD14" s="419" t="s">
        <v>830</v>
      </c>
      <c r="AE14" s="418" t="s">
        <v>821</v>
      </c>
      <c r="AF14" s="411" t="s">
        <v>829</v>
      </c>
      <c r="AG14" s="411">
        <v>3</v>
      </c>
      <c r="AH14" s="411">
        <v>-2</v>
      </c>
      <c r="AI14" s="414" t="s">
        <v>822</v>
      </c>
      <c r="AJ14" s="420" t="s">
        <v>833</v>
      </c>
      <c r="AK14" s="420">
        <v>3</v>
      </c>
      <c r="AL14" s="419" t="s">
        <v>830</v>
      </c>
      <c r="AM14" s="418" t="s">
        <v>825</v>
      </c>
      <c r="AN14" t="s">
        <v>824</v>
      </c>
      <c r="AO14" s="411" t="s">
        <v>829</v>
      </c>
      <c r="AP14" s="411">
        <v>3</v>
      </c>
      <c r="AQ14" s="411">
        <v>-3</v>
      </c>
      <c r="AR14" s="411" t="s">
        <v>820</v>
      </c>
      <c r="AS14" s="420" t="s">
        <v>829</v>
      </c>
      <c r="AT14" s="420">
        <v>3</v>
      </c>
      <c r="AU14" s="419" t="s">
        <v>832</v>
      </c>
      <c r="AV14" s="418" t="s">
        <v>821</v>
      </c>
      <c r="AW14" s="411" t="s">
        <v>829</v>
      </c>
      <c r="AX14" s="411">
        <v>3</v>
      </c>
      <c r="AY14" s="411">
        <v>-3</v>
      </c>
      <c r="AZ14" s="414" t="s">
        <v>822</v>
      </c>
      <c r="BA14" s="420" t="s">
        <v>833</v>
      </c>
      <c r="BB14" s="420">
        <v>3</v>
      </c>
      <c r="BC14" s="419" t="s">
        <v>832</v>
      </c>
      <c r="BD14" s="418" t="s">
        <v>834</v>
      </c>
    </row>
    <row r="15" spans="2:56" ht="13.5">
      <c r="B15" s="412"/>
      <c r="C15" s="414"/>
      <c r="D15" s="414" t="s">
        <v>823</v>
      </c>
      <c r="E15" s="206" t="s">
        <v>404</v>
      </c>
      <c r="F15" s="411" t="s">
        <v>819</v>
      </c>
      <c r="G15" s="411" t="s">
        <v>829</v>
      </c>
      <c r="H15" s="411">
        <v>4</v>
      </c>
      <c r="I15" s="411">
        <v>-1</v>
      </c>
      <c r="J15" s="411" t="s">
        <v>820</v>
      </c>
      <c r="K15" s="420" t="s">
        <v>829</v>
      </c>
      <c r="L15" s="420">
        <v>4</v>
      </c>
      <c r="M15" s="419" t="s">
        <v>831</v>
      </c>
      <c r="N15" s="418" t="s">
        <v>821</v>
      </c>
      <c r="O15" s="411" t="s">
        <v>829</v>
      </c>
      <c r="P15" s="411">
        <v>4</v>
      </c>
      <c r="Q15" s="411">
        <v>-1</v>
      </c>
      <c r="R15" s="414" t="s">
        <v>822</v>
      </c>
      <c r="S15" s="419" t="s">
        <v>833</v>
      </c>
      <c r="T15" s="419">
        <v>4</v>
      </c>
      <c r="U15" s="421" t="s">
        <v>831</v>
      </c>
      <c r="V15" s="418" t="s">
        <v>825</v>
      </c>
      <c r="W15" t="s">
        <v>824</v>
      </c>
      <c r="X15" s="411" t="s">
        <v>829</v>
      </c>
      <c r="Y15" s="411">
        <v>4</v>
      </c>
      <c r="Z15" s="411">
        <v>-2</v>
      </c>
      <c r="AA15" s="411" t="s">
        <v>820</v>
      </c>
      <c r="AB15" s="420" t="s">
        <v>829</v>
      </c>
      <c r="AC15" s="420">
        <v>4</v>
      </c>
      <c r="AD15" s="419" t="s">
        <v>830</v>
      </c>
      <c r="AE15" s="418" t="s">
        <v>821</v>
      </c>
      <c r="AF15" s="411" t="s">
        <v>829</v>
      </c>
      <c r="AG15" s="411">
        <v>4</v>
      </c>
      <c r="AH15" s="411">
        <v>-2</v>
      </c>
      <c r="AI15" s="414" t="s">
        <v>822</v>
      </c>
      <c r="AJ15" s="420" t="s">
        <v>833</v>
      </c>
      <c r="AK15" s="420">
        <v>4</v>
      </c>
      <c r="AL15" s="419" t="s">
        <v>830</v>
      </c>
      <c r="AM15" s="418" t="s">
        <v>825</v>
      </c>
      <c r="AN15" t="s">
        <v>824</v>
      </c>
      <c r="AO15" s="411" t="s">
        <v>829</v>
      </c>
      <c r="AP15" s="411">
        <v>4</v>
      </c>
      <c r="AQ15" s="411">
        <v>-3</v>
      </c>
      <c r="AR15" s="411" t="s">
        <v>820</v>
      </c>
      <c r="AS15" s="420" t="s">
        <v>829</v>
      </c>
      <c r="AT15" s="420">
        <v>4</v>
      </c>
      <c r="AU15" s="419" t="s">
        <v>832</v>
      </c>
      <c r="AV15" s="418" t="s">
        <v>821</v>
      </c>
      <c r="AW15" s="411" t="s">
        <v>829</v>
      </c>
      <c r="AX15" s="411">
        <v>4</v>
      </c>
      <c r="AY15" s="411">
        <v>-3</v>
      </c>
      <c r="AZ15" s="414" t="s">
        <v>822</v>
      </c>
      <c r="BA15" s="420" t="s">
        <v>833</v>
      </c>
      <c r="BB15" s="420">
        <v>4</v>
      </c>
      <c r="BC15" s="419" t="s">
        <v>832</v>
      </c>
      <c r="BD15" s="418" t="s">
        <v>834</v>
      </c>
    </row>
    <row r="16" spans="2:56" ht="13.5">
      <c r="B16" s="412"/>
      <c r="C16" s="414"/>
      <c r="D16" s="414" t="s">
        <v>823</v>
      </c>
      <c r="E16" s="206" t="s">
        <v>405</v>
      </c>
      <c r="F16" s="411" t="s">
        <v>819</v>
      </c>
      <c r="G16" s="411" t="s">
        <v>829</v>
      </c>
      <c r="H16" s="411">
        <v>5</v>
      </c>
      <c r="I16" s="411">
        <v>-1</v>
      </c>
      <c r="J16" s="411" t="s">
        <v>820</v>
      </c>
      <c r="K16" s="420" t="s">
        <v>829</v>
      </c>
      <c r="L16" s="420">
        <v>5</v>
      </c>
      <c r="M16" s="419" t="s">
        <v>831</v>
      </c>
      <c r="N16" s="418" t="s">
        <v>821</v>
      </c>
      <c r="O16" s="411" t="s">
        <v>829</v>
      </c>
      <c r="P16" s="411">
        <v>5</v>
      </c>
      <c r="Q16" s="411">
        <v>-1</v>
      </c>
      <c r="R16" s="414" t="s">
        <v>822</v>
      </c>
      <c r="S16" s="419" t="s">
        <v>833</v>
      </c>
      <c r="T16" s="419">
        <v>5</v>
      </c>
      <c r="U16" s="421" t="s">
        <v>831</v>
      </c>
      <c r="V16" s="418" t="s">
        <v>825</v>
      </c>
      <c r="W16" t="s">
        <v>824</v>
      </c>
      <c r="X16" s="411" t="s">
        <v>829</v>
      </c>
      <c r="Y16" s="411">
        <v>5</v>
      </c>
      <c r="Z16" s="411">
        <v>-2</v>
      </c>
      <c r="AA16" s="411" t="s">
        <v>820</v>
      </c>
      <c r="AB16" s="420" t="s">
        <v>829</v>
      </c>
      <c r="AC16" s="420">
        <v>5</v>
      </c>
      <c r="AD16" s="419" t="s">
        <v>830</v>
      </c>
      <c r="AE16" s="418" t="s">
        <v>821</v>
      </c>
      <c r="AF16" s="411" t="s">
        <v>829</v>
      </c>
      <c r="AG16" s="411">
        <v>5</v>
      </c>
      <c r="AH16" s="411">
        <v>-2</v>
      </c>
      <c r="AI16" s="414" t="s">
        <v>822</v>
      </c>
      <c r="AJ16" s="420" t="s">
        <v>833</v>
      </c>
      <c r="AK16" s="420">
        <v>5</v>
      </c>
      <c r="AL16" s="419" t="s">
        <v>830</v>
      </c>
      <c r="AM16" s="418" t="s">
        <v>825</v>
      </c>
      <c r="AN16" t="s">
        <v>824</v>
      </c>
      <c r="AO16" s="411" t="s">
        <v>829</v>
      </c>
      <c r="AP16" s="411">
        <v>5</v>
      </c>
      <c r="AQ16" s="411">
        <v>-3</v>
      </c>
      <c r="AR16" s="411" t="s">
        <v>820</v>
      </c>
      <c r="AS16" s="420" t="s">
        <v>829</v>
      </c>
      <c r="AT16" s="420">
        <v>5</v>
      </c>
      <c r="AU16" s="419" t="s">
        <v>832</v>
      </c>
      <c r="AV16" s="418" t="s">
        <v>821</v>
      </c>
      <c r="AW16" s="411" t="s">
        <v>829</v>
      </c>
      <c r="AX16" s="411">
        <v>5</v>
      </c>
      <c r="AY16" s="411">
        <v>-3</v>
      </c>
      <c r="AZ16" s="414" t="s">
        <v>822</v>
      </c>
      <c r="BA16" s="420" t="s">
        <v>833</v>
      </c>
      <c r="BB16" s="420">
        <v>5</v>
      </c>
      <c r="BC16" s="419" t="s">
        <v>832</v>
      </c>
      <c r="BD16" s="418" t="s">
        <v>834</v>
      </c>
    </row>
    <row r="17" spans="2:56" ht="13.5">
      <c r="B17" s="412"/>
      <c r="C17" s="414"/>
      <c r="D17" s="414" t="s">
        <v>823</v>
      </c>
      <c r="E17" s="206" t="s">
        <v>406</v>
      </c>
      <c r="F17" s="411" t="s">
        <v>819</v>
      </c>
      <c r="G17" s="411" t="s">
        <v>829</v>
      </c>
      <c r="H17" s="411">
        <v>6</v>
      </c>
      <c r="I17" s="411">
        <v>-1</v>
      </c>
      <c r="J17" s="411" t="s">
        <v>820</v>
      </c>
      <c r="K17" s="420" t="s">
        <v>829</v>
      </c>
      <c r="L17" s="420">
        <v>6</v>
      </c>
      <c r="M17" s="419" t="s">
        <v>831</v>
      </c>
      <c r="N17" s="418" t="s">
        <v>821</v>
      </c>
      <c r="O17" s="411" t="s">
        <v>829</v>
      </c>
      <c r="P17" s="411">
        <v>6</v>
      </c>
      <c r="Q17" s="411">
        <v>-1</v>
      </c>
      <c r="R17" s="414" t="s">
        <v>822</v>
      </c>
      <c r="S17" s="419" t="s">
        <v>833</v>
      </c>
      <c r="T17" s="419">
        <v>6</v>
      </c>
      <c r="U17" s="421" t="s">
        <v>831</v>
      </c>
      <c r="V17" s="418" t="s">
        <v>825</v>
      </c>
      <c r="W17" t="s">
        <v>824</v>
      </c>
      <c r="X17" s="411" t="s">
        <v>829</v>
      </c>
      <c r="Y17" s="411">
        <v>6</v>
      </c>
      <c r="Z17" s="411">
        <v>-2</v>
      </c>
      <c r="AA17" s="411" t="s">
        <v>820</v>
      </c>
      <c r="AB17" s="420" t="s">
        <v>829</v>
      </c>
      <c r="AC17" s="420">
        <v>6</v>
      </c>
      <c r="AD17" s="419" t="s">
        <v>830</v>
      </c>
      <c r="AE17" s="418" t="s">
        <v>821</v>
      </c>
      <c r="AF17" s="411" t="s">
        <v>829</v>
      </c>
      <c r="AG17" s="411">
        <v>6</v>
      </c>
      <c r="AH17" s="411">
        <v>-2</v>
      </c>
      <c r="AI17" s="414" t="s">
        <v>822</v>
      </c>
      <c r="AJ17" s="420" t="s">
        <v>833</v>
      </c>
      <c r="AK17" s="420">
        <v>6</v>
      </c>
      <c r="AL17" s="419" t="s">
        <v>830</v>
      </c>
      <c r="AM17" s="418" t="s">
        <v>825</v>
      </c>
      <c r="AN17" t="s">
        <v>824</v>
      </c>
      <c r="AO17" s="411" t="s">
        <v>829</v>
      </c>
      <c r="AP17" s="411">
        <v>6</v>
      </c>
      <c r="AQ17" s="411">
        <v>-3</v>
      </c>
      <c r="AR17" s="411" t="s">
        <v>820</v>
      </c>
      <c r="AS17" s="420" t="s">
        <v>829</v>
      </c>
      <c r="AT17" s="420">
        <v>6</v>
      </c>
      <c r="AU17" s="419" t="s">
        <v>832</v>
      </c>
      <c r="AV17" s="418" t="s">
        <v>821</v>
      </c>
      <c r="AW17" s="411" t="s">
        <v>829</v>
      </c>
      <c r="AX17" s="411">
        <v>6</v>
      </c>
      <c r="AY17" s="411">
        <v>-3</v>
      </c>
      <c r="AZ17" s="414" t="s">
        <v>822</v>
      </c>
      <c r="BA17" s="420" t="s">
        <v>833</v>
      </c>
      <c r="BB17" s="420">
        <v>6</v>
      </c>
      <c r="BC17" s="419" t="s">
        <v>832</v>
      </c>
      <c r="BD17" s="418" t="s">
        <v>834</v>
      </c>
    </row>
    <row r="18" spans="2:56" ht="13.5">
      <c r="B18" s="412"/>
      <c r="C18" s="414"/>
      <c r="D18" s="414" t="s">
        <v>823</v>
      </c>
      <c r="E18" s="206" t="s">
        <v>407</v>
      </c>
      <c r="F18" s="411" t="s">
        <v>819</v>
      </c>
      <c r="G18" s="411" t="s">
        <v>829</v>
      </c>
      <c r="H18" s="411">
        <v>7</v>
      </c>
      <c r="I18" s="411">
        <v>-1</v>
      </c>
      <c r="J18" s="411" t="s">
        <v>820</v>
      </c>
      <c r="K18" s="420" t="s">
        <v>829</v>
      </c>
      <c r="L18" s="420">
        <v>7</v>
      </c>
      <c r="M18" s="419" t="s">
        <v>831</v>
      </c>
      <c r="N18" s="418" t="s">
        <v>821</v>
      </c>
      <c r="O18" s="411" t="s">
        <v>829</v>
      </c>
      <c r="P18" s="411">
        <v>7</v>
      </c>
      <c r="Q18" s="411">
        <v>-1</v>
      </c>
      <c r="R18" s="414" t="s">
        <v>822</v>
      </c>
      <c r="S18" s="419" t="s">
        <v>833</v>
      </c>
      <c r="T18" s="419">
        <v>7</v>
      </c>
      <c r="U18" s="421" t="s">
        <v>831</v>
      </c>
      <c r="V18" s="418" t="s">
        <v>825</v>
      </c>
      <c r="W18" t="s">
        <v>824</v>
      </c>
      <c r="X18" s="411" t="s">
        <v>829</v>
      </c>
      <c r="Y18" s="411">
        <v>7</v>
      </c>
      <c r="Z18" s="411">
        <v>-2</v>
      </c>
      <c r="AA18" s="411" t="s">
        <v>820</v>
      </c>
      <c r="AB18" s="420" t="s">
        <v>829</v>
      </c>
      <c r="AC18" s="420">
        <v>7</v>
      </c>
      <c r="AD18" s="419" t="s">
        <v>830</v>
      </c>
      <c r="AE18" s="418" t="s">
        <v>821</v>
      </c>
      <c r="AF18" s="411" t="s">
        <v>829</v>
      </c>
      <c r="AG18" s="411">
        <v>7</v>
      </c>
      <c r="AH18" s="411">
        <v>-2</v>
      </c>
      <c r="AI18" s="414" t="s">
        <v>822</v>
      </c>
      <c r="AJ18" s="420" t="s">
        <v>833</v>
      </c>
      <c r="AK18" s="420">
        <v>7</v>
      </c>
      <c r="AL18" s="419" t="s">
        <v>830</v>
      </c>
      <c r="AM18" s="418" t="s">
        <v>825</v>
      </c>
      <c r="AN18" t="s">
        <v>824</v>
      </c>
      <c r="AO18" s="411" t="s">
        <v>829</v>
      </c>
      <c r="AP18" s="411">
        <v>7</v>
      </c>
      <c r="AQ18" s="411">
        <v>-3</v>
      </c>
      <c r="AR18" s="411" t="s">
        <v>820</v>
      </c>
      <c r="AS18" s="420" t="s">
        <v>829</v>
      </c>
      <c r="AT18" s="420">
        <v>7</v>
      </c>
      <c r="AU18" s="419" t="s">
        <v>832</v>
      </c>
      <c r="AV18" s="418" t="s">
        <v>821</v>
      </c>
      <c r="AW18" s="411" t="s">
        <v>829</v>
      </c>
      <c r="AX18" s="411">
        <v>7</v>
      </c>
      <c r="AY18" s="411">
        <v>-3</v>
      </c>
      <c r="AZ18" s="414" t="s">
        <v>822</v>
      </c>
      <c r="BA18" s="420" t="s">
        <v>833</v>
      </c>
      <c r="BB18" s="420">
        <v>7</v>
      </c>
      <c r="BC18" s="419" t="s">
        <v>832</v>
      </c>
      <c r="BD18" s="418" t="s">
        <v>834</v>
      </c>
    </row>
    <row r="19" spans="2:56" ht="13.5">
      <c r="B19" s="412"/>
      <c r="C19" s="414"/>
      <c r="D19" s="414" t="s">
        <v>823</v>
      </c>
      <c r="E19" s="206" t="s">
        <v>408</v>
      </c>
      <c r="F19" s="411" t="s">
        <v>819</v>
      </c>
      <c r="G19" s="411" t="s">
        <v>829</v>
      </c>
      <c r="H19" s="411">
        <v>8</v>
      </c>
      <c r="I19" s="411">
        <v>-1</v>
      </c>
      <c r="J19" s="411" t="s">
        <v>820</v>
      </c>
      <c r="K19" s="420" t="s">
        <v>829</v>
      </c>
      <c r="L19" s="420">
        <v>8</v>
      </c>
      <c r="M19" s="419" t="s">
        <v>831</v>
      </c>
      <c r="N19" s="418" t="s">
        <v>821</v>
      </c>
      <c r="O19" s="411" t="s">
        <v>829</v>
      </c>
      <c r="P19" s="411">
        <v>8</v>
      </c>
      <c r="Q19" s="411">
        <v>-1</v>
      </c>
      <c r="R19" s="414" t="s">
        <v>822</v>
      </c>
      <c r="S19" s="419" t="s">
        <v>833</v>
      </c>
      <c r="T19" s="419">
        <v>8</v>
      </c>
      <c r="U19" s="421" t="s">
        <v>831</v>
      </c>
      <c r="V19" s="418" t="s">
        <v>825</v>
      </c>
      <c r="W19" t="s">
        <v>824</v>
      </c>
      <c r="X19" s="411" t="s">
        <v>829</v>
      </c>
      <c r="Y19" s="411">
        <v>8</v>
      </c>
      <c r="Z19" s="411">
        <v>-2</v>
      </c>
      <c r="AA19" s="411" t="s">
        <v>820</v>
      </c>
      <c r="AB19" s="420" t="s">
        <v>829</v>
      </c>
      <c r="AC19" s="420">
        <v>8</v>
      </c>
      <c r="AD19" s="419" t="s">
        <v>830</v>
      </c>
      <c r="AE19" s="418" t="s">
        <v>821</v>
      </c>
      <c r="AF19" s="411" t="s">
        <v>829</v>
      </c>
      <c r="AG19" s="411">
        <v>8</v>
      </c>
      <c r="AH19" s="411">
        <v>-2</v>
      </c>
      <c r="AI19" s="414" t="s">
        <v>822</v>
      </c>
      <c r="AJ19" s="420" t="s">
        <v>833</v>
      </c>
      <c r="AK19" s="420">
        <v>8</v>
      </c>
      <c r="AL19" s="419" t="s">
        <v>830</v>
      </c>
      <c r="AM19" s="418" t="s">
        <v>825</v>
      </c>
      <c r="AN19" t="s">
        <v>824</v>
      </c>
      <c r="AO19" s="411" t="s">
        <v>829</v>
      </c>
      <c r="AP19" s="411">
        <v>8</v>
      </c>
      <c r="AQ19" s="411">
        <v>-3</v>
      </c>
      <c r="AR19" s="411" t="s">
        <v>820</v>
      </c>
      <c r="AS19" s="420" t="s">
        <v>829</v>
      </c>
      <c r="AT19" s="420">
        <v>8</v>
      </c>
      <c r="AU19" s="419" t="s">
        <v>832</v>
      </c>
      <c r="AV19" s="418" t="s">
        <v>821</v>
      </c>
      <c r="AW19" s="411" t="s">
        <v>829</v>
      </c>
      <c r="AX19" s="411">
        <v>8</v>
      </c>
      <c r="AY19" s="411">
        <v>-3</v>
      </c>
      <c r="AZ19" s="414" t="s">
        <v>822</v>
      </c>
      <c r="BA19" s="420" t="s">
        <v>833</v>
      </c>
      <c r="BB19" s="420">
        <v>8</v>
      </c>
      <c r="BC19" s="419" t="s">
        <v>832</v>
      </c>
      <c r="BD19" s="418" t="s">
        <v>834</v>
      </c>
    </row>
    <row r="20" spans="2:56" ht="13.5">
      <c r="B20" s="412"/>
      <c r="C20" s="414"/>
      <c r="D20" s="414" t="s">
        <v>823</v>
      </c>
      <c r="E20" s="206" t="s">
        <v>409</v>
      </c>
      <c r="F20" s="411" t="s">
        <v>819</v>
      </c>
      <c r="G20" s="411" t="s">
        <v>829</v>
      </c>
      <c r="H20" s="411">
        <v>9</v>
      </c>
      <c r="I20" s="411">
        <v>-1</v>
      </c>
      <c r="J20" s="411" t="s">
        <v>820</v>
      </c>
      <c r="K20" s="420" t="s">
        <v>829</v>
      </c>
      <c r="L20" s="420">
        <v>9</v>
      </c>
      <c r="M20" s="419" t="s">
        <v>831</v>
      </c>
      <c r="N20" s="418" t="s">
        <v>821</v>
      </c>
      <c r="O20" s="411" t="s">
        <v>829</v>
      </c>
      <c r="P20" s="411">
        <v>9</v>
      </c>
      <c r="Q20" s="411">
        <v>-1</v>
      </c>
      <c r="R20" s="414" t="s">
        <v>822</v>
      </c>
      <c r="S20" s="419" t="s">
        <v>833</v>
      </c>
      <c r="T20" s="419">
        <v>9</v>
      </c>
      <c r="U20" s="421" t="s">
        <v>831</v>
      </c>
      <c r="V20" s="418" t="s">
        <v>825</v>
      </c>
      <c r="W20" t="s">
        <v>824</v>
      </c>
      <c r="X20" s="411" t="s">
        <v>829</v>
      </c>
      <c r="Y20" s="411">
        <v>9</v>
      </c>
      <c r="Z20" s="411">
        <v>-2</v>
      </c>
      <c r="AA20" s="411" t="s">
        <v>820</v>
      </c>
      <c r="AB20" s="420" t="s">
        <v>829</v>
      </c>
      <c r="AC20" s="420">
        <v>9</v>
      </c>
      <c r="AD20" s="419" t="s">
        <v>830</v>
      </c>
      <c r="AE20" s="418" t="s">
        <v>821</v>
      </c>
      <c r="AF20" s="411" t="s">
        <v>829</v>
      </c>
      <c r="AG20" s="411">
        <v>9</v>
      </c>
      <c r="AH20" s="411">
        <v>-2</v>
      </c>
      <c r="AI20" s="414" t="s">
        <v>822</v>
      </c>
      <c r="AJ20" s="420" t="s">
        <v>833</v>
      </c>
      <c r="AK20" s="420">
        <v>9</v>
      </c>
      <c r="AL20" s="419" t="s">
        <v>830</v>
      </c>
      <c r="AM20" s="418" t="s">
        <v>825</v>
      </c>
      <c r="AN20" t="s">
        <v>824</v>
      </c>
      <c r="AO20" s="411" t="s">
        <v>829</v>
      </c>
      <c r="AP20" s="411">
        <v>9</v>
      </c>
      <c r="AQ20" s="411">
        <v>-3</v>
      </c>
      <c r="AR20" s="411" t="s">
        <v>820</v>
      </c>
      <c r="AS20" s="420" t="s">
        <v>829</v>
      </c>
      <c r="AT20" s="420">
        <v>9</v>
      </c>
      <c r="AU20" s="419" t="s">
        <v>832</v>
      </c>
      <c r="AV20" s="418" t="s">
        <v>821</v>
      </c>
      <c r="AW20" s="411" t="s">
        <v>829</v>
      </c>
      <c r="AX20" s="411">
        <v>9</v>
      </c>
      <c r="AY20" s="411">
        <v>-3</v>
      </c>
      <c r="AZ20" s="414" t="s">
        <v>822</v>
      </c>
      <c r="BA20" s="420" t="s">
        <v>833</v>
      </c>
      <c r="BB20" s="420">
        <v>9</v>
      </c>
      <c r="BC20" s="419" t="s">
        <v>832</v>
      </c>
      <c r="BD20" s="418" t="s">
        <v>834</v>
      </c>
    </row>
    <row r="21" spans="2:56" ht="13.5">
      <c r="B21" s="412"/>
      <c r="C21" s="414"/>
      <c r="D21" s="414" t="s">
        <v>823</v>
      </c>
      <c r="E21" s="206" t="s">
        <v>410</v>
      </c>
      <c r="F21" s="411" t="s">
        <v>819</v>
      </c>
      <c r="G21" s="411" t="s">
        <v>829</v>
      </c>
      <c r="H21" s="411">
        <v>10</v>
      </c>
      <c r="I21" s="411">
        <v>-1</v>
      </c>
      <c r="J21" s="411" t="s">
        <v>820</v>
      </c>
      <c r="K21" s="420" t="s">
        <v>829</v>
      </c>
      <c r="L21" s="420">
        <v>10</v>
      </c>
      <c r="M21" s="419" t="s">
        <v>831</v>
      </c>
      <c r="N21" s="418" t="s">
        <v>821</v>
      </c>
      <c r="O21" s="411" t="s">
        <v>829</v>
      </c>
      <c r="P21" s="411">
        <v>10</v>
      </c>
      <c r="Q21" s="411">
        <v>-1</v>
      </c>
      <c r="R21" s="414" t="s">
        <v>822</v>
      </c>
      <c r="S21" s="419" t="s">
        <v>833</v>
      </c>
      <c r="T21" s="419">
        <v>10</v>
      </c>
      <c r="U21" s="421" t="s">
        <v>831</v>
      </c>
      <c r="V21" s="418" t="s">
        <v>825</v>
      </c>
      <c r="W21" t="s">
        <v>824</v>
      </c>
      <c r="X21" s="411" t="s">
        <v>829</v>
      </c>
      <c r="Y21" s="411">
        <v>10</v>
      </c>
      <c r="Z21" s="411">
        <v>-2</v>
      </c>
      <c r="AA21" s="411" t="s">
        <v>820</v>
      </c>
      <c r="AB21" s="420" t="s">
        <v>829</v>
      </c>
      <c r="AC21" s="420">
        <v>10</v>
      </c>
      <c r="AD21" s="419" t="s">
        <v>830</v>
      </c>
      <c r="AE21" s="418" t="s">
        <v>821</v>
      </c>
      <c r="AF21" s="411" t="s">
        <v>829</v>
      </c>
      <c r="AG21" s="411">
        <v>10</v>
      </c>
      <c r="AH21" s="411">
        <v>-2</v>
      </c>
      <c r="AI21" s="414" t="s">
        <v>822</v>
      </c>
      <c r="AJ21" s="420" t="s">
        <v>833</v>
      </c>
      <c r="AK21" s="420">
        <v>10</v>
      </c>
      <c r="AL21" s="419" t="s">
        <v>830</v>
      </c>
      <c r="AM21" s="418" t="s">
        <v>825</v>
      </c>
      <c r="AN21" t="s">
        <v>824</v>
      </c>
      <c r="AO21" s="411" t="s">
        <v>829</v>
      </c>
      <c r="AP21" s="411">
        <v>10</v>
      </c>
      <c r="AQ21" s="411">
        <v>-3</v>
      </c>
      <c r="AR21" s="411" t="s">
        <v>820</v>
      </c>
      <c r="AS21" s="420" t="s">
        <v>829</v>
      </c>
      <c r="AT21" s="420">
        <v>10</v>
      </c>
      <c r="AU21" s="419" t="s">
        <v>832</v>
      </c>
      <c r="AV21" s="418" t="s">
        <v>821</v>
      </c>
      <c r="AW21" s="411" t="s">
        <v>829</v>
      </c>
      <c r="AX21" s="411">
        <v>10</v>
      </c>
      <c r="AY21" s="411">
        <v>-3</v>
      </c>
      <c r="AZ21" s="414" t="s">
        <v>822</v>
      </c>
      <c r="BA21" s="420" t="s">
        <v>833</v>
      </c>
      <c r="BB21" s="420">
        <v>10</v>
      </c>
      <c r="BC21" s="419" t="s">
        <v>832</v>
      </c>
      <c r="BD21" s="418" t="s">
        <v>834</v>
      </c>
    </row>
    <row r="22" spans="2:56" ht="13.5">
      <c r="B22" s="412"/>
      <c r="C22" s="414"/>
      <c r="D22" s="414" t="s">
        <v>823</v>
      </c>
      <c r="E22" s="206" t="s">
        <v>411</v>
      </c>
      <c r="F22" s="411" t="s">
        <v>819</v>
      </c>
      <c r="G22" s="411" t="s">
        <v>829</v>
      </c>
      <c r="H22" s="411">
        <v>11</v>
      </c>
      <c r="I22" s="411">
        <v>-1</v>
      </c>
      <c r="J22" s="411" t="s">
        <v>820</v>
      </c>
      <c r="K22" s="420" t="s">
        <v>829</v>
      </c>
      <c r="L22" s="420">
        <v>11</v>
      </c>
      <c r="M22" s="419" t="s">
        <v>831</v>
      </c>
      <c r="N22" s="418" t="s">
        <v>821</v>
      </c>
      <c r="O22" s="411" t="s">
        <v>829</v>
      </c>
      <c r="P22" s="411">
        <v>11</v>
      </c>
      <c r="Q22" s="411">
        <v>-1</v>
      </c>
      <c r="R22" s="414" t="s">
        <v>822</v>
      </c>
      <c r="S22" s="419" t="s">
        <v>833</v>
      </c>
      <c r="T22" s="419">
        <v>11</v>
      </c>
      <c r="U22" s="421" t="s">
        <v>831</v>
      </c>
      <c r="V22" s="418" t="s">
        <v>825</v>
      </c>
      <c r="W22" t="s">
        <v>824</v>
      </c>
      <c r="X22" s="411" t="s">
        <v>829</v>
      </c>
      <c r="Y22" s="411">
        <v>11</v>
      </c>
      <c r="Z22" s="411">
        <v>-2</v>
      </c>
      <c r="AA22" s="411" t="s">
        <v>820</v>
      </c>
      <c r="AB22" s="420" t="s">
        <v>829</v>
      </c>
      <c r="AC22" s="420">
        <v>11</v>
      </c>
      <c r="AD22" s="419" t="s">
        <v>830</v>
      </c>
      <c r="AE22" s="418" t="s">
        <v>821</v>
      </c>
      <c r="AF22" s="411" t="s">
        <v>829</v>
      </c>
      <c r="AG22" s="411">
        <v>11</v>
      </c>
      <c r="AH22" s="411">
        <v>-2</v>
      </c>
      <c r="AI22" s="414" t="s">
        <v>822</v>
      </c>
      <c r="AJ22" s="420" t="s">
        <v>833</v>
      </c>
      <c r="AK22" s="420">
        <v>11</v>
      </c>
      <c r="AL22" s="419" t="s">
        <v>830</v>
      </c>
      <c r="AM22" s="418" t="s">
        <v>825</v>
      </c>
      <c r="AN22" t="s">
        <v>824</v>
      </c>
      <c r="AO22" s="411" t="s">
        <v>829</v>
      </c>
      <c r="AP22" s="411">
        <v>11</v>
      </c>
      <c r="AQ22" s="411">
        <v>-3</v>
      </c>
      <c r="AR22" s="411" t="s">
        <v>820</v>
      </c>
      <c r="AS22" s="420" t="s">
        <v>829</v>
      </c>
      <c r="AT22" s="420">
        <v>11</v>
      </c>
      <c r="AU22" s="419" t="s">
        <v>832</v>
      </c>
      <c r="AV22" s="418" t="s">
        <v>821</v>
      </c>
      <c r="AW22" s="411" t="s">
        <v>829</v>
      </c>
      <c r="AX22" s="411">
        <v>11</v>
      </c>
      <c r="AY22" s="411">
        <v>-3</v>
      </c>
      <c r="AZ22" s="414" t="s">
        <v>822</v>
      </c>
      <c r="BA22" s="420" t="s">
        <v>833</v>
      </c>
      <c r="BB22" s="420">
        <v>11</v>
      </c>
      <c r="BC22" s="419" t="s">
        <v>832</v>
      </c>
      <c r="BD22" s="418" t="s">
        <v>834</v>
      </c>
    </row>
    <row r="23" spans="2:56" ht="13.5">
      <c r="B23" s="412"/>
      <c r="C23" s="414"/>
      <c r="D23" s="414" t="s">
        <v>823</v>
      </c>
      <c r="E23" s="206" t="s">
        <v>412</v>
      </c>
      <c r="F23" s="411" t="s">
        <v>819</v>
      </c>
      <c r="G23" s="411" t="s">
        <v>829</v>
      </c>
      <c r="H23" s="411">
        <v>12</v>
      </c>
      <c r="I23" s="411">
        <v>-1</v>
      </c>
      <c r="J23" s="411" t="s">
        <v>820</v>
      </c>
      <c r="K23" s="420" t="s">
        <v>829</v>
      </c>
      <c r="L23" s="420">
        <v>12</v>
      </c>
      <c r="M23" s="419" t="s">
        <v>831</v>
      </c>
      <c r="N23" s="418" t="s">
        <v>821</v>
      </c>
      <c r="O23" s="411" t="s">
        <v>829</v>
      </c>
      <c r="P23" s="411">
        <v>12</v>
      </c>
      <c r="Q23" s="411">
        <v>-1</v>
      </c>
      <c r="R23" s="414" t="s">
        <v>822</v>
      </c>
      <c r="S23" s="419" t="s">
        <v>833</v>
      </c>
      <c r="T23" s="419">
        <v>12</v>
      </c>
      <c r="U23" s="421" t="s">
        <v>831</v>
      </c>
      <c r="V23" s="418" t="s">
        <v>825</v>
      </c>
      <c r="W23" t="s">
        <v>824</v>
      </c>
      <c r="X23" s="411" t="s">
        <v>829</v>
      </c>
      <c r="Y23" s="411">
        <v>12</v>
      </c>
      <c r="Z23" s="411">
        <v>-2</v>
      </c>
      <c r="AA23" s="411" t="s">
        <v>820</v>
      </c>
      <c r="AB23" s="420" t="s">
        <v>829</v>
      </c>
      <c r="AC23" s="420">
        <v>12</v>
      </c>
      <c r="AD23" s="419" t="s">
        <v>830</v>
      </c>
      <c r="AE23" s="418" t="s">
        <v>821</v>
      </c>
      <c r="AF23" s="411" t="s">
        <v>829</v>
      </c>
      <c r="AG23" s="411">
        <v>12</v>
      </c>
      <c r="AH23" s="411">
        <v>-2</v>
      </c>
      <c r="AI23" s="414" t="s">
        <v>822</v>
      </c>
      <c r="AJ23" s="420" t="s">
        <v>833</v>
      </c>
      <c r="AK23" s="420">
        <v>12</v>
      </c>
      <c r="AL23" s="419" t="s">
        <v>830</v>
      </c>
      <c r="AM23" s="418" t="s">
        <v>825</v>
      </c>
      <c r="AN23" t="s">
        <v>824</v>
      </c>
      <c r="AO23" s="411" t="s">
        <v>829</v>
      </c>
      <c r="AP23" s="411">
        <v>12</v>
      </c>
      <c r="AQ23" s="411">
        <v>-3</v>
      </c>
      <c r="AR23" s="411" t="s">
        <v>820</v>
      </c>
      <c r="AS23" s="420" t="s">
        <v>829</v>
      </c>
      <c r="AT23" s="420">
        <v>12</v>
      </c>
      <c r="AU23" s="419" t="s">
        <v>832</v>
      </c>
      <c r="AV23" s="418" t="s">
        <v>821</v>
      </c>
      <c r="AW23" s="411" t="s">
        <v>829</v>
      </c>
      <c r="AX23" s="411">
        <v>12</v>
      </c>
      <c r="AY23" s="411">
        <v>-3</v>
      </c>
      <c r="AZ23" s="414" t="s">
        <v>822</v>
      </c>
      <c r="BA23" s="420" t="s">
        <v>833</v>
      </c>
      <c r="BB23" s="420">
        <v>12</v>
      </c>
      <c r="BC23" s="419" t="s">
        <v>832</v>
      </c>
      <c r="BD23" s="418" t="s">
        <v>834</v>
      </c>
    </row>
    <row r="24" spans="2:56" ht="13.5">
      <c r="B24" s="412"/>
      <c r="C24" s="414"/>
      <c r="D24" s="414" t="s">
        <v>823</v>
      </c>
      <c r="E24" s="206" t="s">
        <v>413</v>
      </c>
      <c r="F24" s="411" t="s">
        <v>819</v>
      </c>
      <c r="G24" s="411" t="s">
        <v>829</v>
      </c>
      <c r="H24" s="411">
        <v>13</v>
      </c>
      <c r="I24" s="411">
        <v>-1</v>
      </c>
      <c r="J24" s="411" t="s">
        <v>820</v>
      </c>
      <c r="K24" s="420" t="s">
        <v>829</v>
      </c>
      <c r="L24" s="420">
        <v>13</v>
      </c>
      <c r="M24" s="419" t="s">
        <v>831</v>
      </c>
      <c r="N24" s="418" t="s">
        <v>821</v>
      </c>
      <c r="O24" s="411" t="s">
        <v>829</v>
      </c>
      <c r="P24" s="411">
        <v>13</v>
      </c>
      <c r="Q24" s="411">
        <v>-1</v>
      </c>
      <c r="R24" s="414" t="s">
        <v>822</v>
      </c>
      <c r="S24" s="419" t="s">
        <v>833</v>
      </c>
      <c r="T24" s="419">
        <v>13</v>
      </c>
      <c r="U24" s="421" t="s">
        <v>831</v>
      </c>
      <c r="V24" s="418" t="s">
        <v>825</v>
      </c>
      <c r="W24" t="s">
        <v>824</v>
      </c>
      <c r="X24" s="411" t="s">
        <v>829</v>
      </c>
      <c r="Y24" s="411">
        <v>13</v>
      </c>
      <c r="Z24" s="411">
        <v>-2</v>
      </c>
      <c r="AA24" s="411" t="s">
        <v>820</v>
      </c>
      <c r="AB24" s="420" t="s">
        <v>829</v>
      </c>
      <c r="AC24" s="420">
        <v>13</v>
      </c>
      <c r="AD24" s="419" t="s">
        <v>830</v>
      </c>
      <c r="AE24" s="418" t="s">
        <v>821</v>
      </c>
      <c r="AF24" s="411" t="s">
        <v>829</v>
      </c>
      <c r="AG24" s="411">
        <v>13</v>
      </c>
      <c r="AH24" s="411">
        <v>-2</v>
      </c>
      <c r="AI24" s="414" t="s">
        <v>822</v>
      </c>
      <c r="AJ24" s="420" t="s">
        <v>833</v>
      </c>
      <c r="AK24" s="420">
        <v>13</v>
      </c>
      <c r="AL24" s="419" t="s">
        <v>830</v>
      </c>
      <c r="AM24" s="418" t="s">
        <v>825</v>
      </c>
      <c r="AN24" t="s">
        <v>824</v>
      </c>
      <c r="AO24" s="411" t="s">
        <v>829</v>
      </c>
      <c r="AP24" s="411">
        <v>13</v>
      </c>
      <c r="AQ24" s="411">
        <v>-3</v>
      </c>
      <c r="AR24" s="411" t="s">
        <v>820</v>
      </c>
      <c r="AS24" s="420" t="s">
        <v>829</v>
      </c>
      <c r="AT24" s="420">
        <v>13</v>
      </c>
      <c r="AU24" s="419" t="s">
        <v>832</v>
      </c>
      <c r="AV24" s="418" t="s">
        <v>821</v>
      </c>
      <c r="AW24" s="411" t="s">
        <v>829</v>
      </c>
      <c r="AX24" s="411">
        <v>13</v>
      </c>
      <c r="AY24" s="411">
        <v>-3</v>
      </c>
      <c r="AZ24" s="414" t="s">
        <v>822</v>
      </c>
      <c r="BA24" s="420" t="s">
        <v>833</v>
      </c>
      <c r="BB24" s="420">
        <v>13</v>
      </c>
      <c r="BC24" s="419" t="s">
        <v>832</v>
      </c>
      <c r="BD24" s="418" t="s">
        <v>834</v>
      </c>
    </row>
    <row r="25" spans="2:56" ht="13.5">
      <c r="B25" s="412"/>
      <c r="C25" s="414"/>
      <c r="D25" s="414" t="s">
        <v>823</v>
      </c>
      <c r="E25" s="206" t="s">
        <v>414</v>
      </c>
      <c r="F25" s="411" t="s">
        <v>819</v>
      </c>
      <c r="G25" s="411" t="s">
        <v>829</v>
      </c>
      <c r="H25" s="411">
        <v>14</v>
      </c>
      <c r="I25" s="411">
        <v>-1</v>
      </c>
      <c r="J25" s="411" t="s">
        <v>820</v>
      </c>
      <c r="K25" s="420" t="s">
        <v>829</v>
      </c>
      <c r="L25" s="420">
        <v>14</v>
      </c>
      <c r="M25" s="419" t="s">
        <v>831</v>
      </c>
      <c r="N25" s="418" t="s">
        <v>821</v>
      </c>
      <c r="O25" s="411" t="s">
        <v>829</v>
      </c>
      <c r="P25" s="411">
        <v>14</v>
      </c>
      <c r="Q25" s="411">
        <v>-1</v>
      </c>
      <c r="R25" s="414" t="s">
        <v>822</v>
      </c>
      <c r="S25" s="419" t="s">
        <v>833</v>
      </c>
      <c r="T25" s="419">
        <v>14</v>
      </c>
      <c r="U25" s="421" t="s">
        <v>831</v>
      </c>
      <c r="V25" s="418" t="s">
        <v>825</v>
      </c>
      <c r="W25" t="s">
        <v>824</v>
      </c>
      <c r="X25" s="411" t="s">
        <v>829</v>
      </c>
      <c r="Y25" s="411">
        <v>14</v>
      </c>
      <c r="Z25" s="411">
        <v>-2</v>
      </c>
      <c r="AA25" s="411" t="s">
        <v>820</v>
      </c>
      <c r="AB25" s="420" t="s">
        <v>829</v>
      </c>
      <c r="AC25" s="420">
        <v>14</v>
      </c>
      <c r="AD25" s="419" t="s">
        <v>830</v>
      </c>
      <c r="AE25" s="418" t="s">
        <v>821</v>
      </c>
      <c r="AF25" s="411" t="s">
        <v>829</v>
      </c>
      <c r="AG25" s="411">
        <v>14</v>
      </c>
      <c r="AH25" s="411">
        <v>-2</v>
      </c>
      <c r="AI25" s="414" t="s">
        <v>822</v>
      </c>
      <c r="AJ25" s="420" t="s">
        <v>833</v>
      </c>
      <c r="AK25" s="420">
        <v>14</v>
      </c>
      <c r="AL25" s="419" t="s">
        <v>830</v>
      </c>
      <c r="AM25" s="418" t="s">
        <v>825</v>
      </c>
      <c r="AN25" t="s">
        <v>824</v>
      </c>
      <c r="AO25" s="411" t="s">
        <v>829</v>
      </c>
      <c r="AP25" s="411">
        <v>14</v>
      </c>
      <c r="AQ25" s="411">
        <v>-3</v>
      </c>
      <c r="AR25" s="411" t="s">
        <v>820</v>
      </c>
      <c r="AS25" s="420" t="s">
        <v>829</v>
      </c>
      <c r="AT25" s="420">
        <v>14</v>
      </c>
      <c r="AU25" s="419" t="s">
        <v>832</v>
      </c>
      <c r="AV25" s="418" t="s">
        <v>821</v>
      </c>
      <c r="AW25" s="411" t="s">
        <v>829</v>
      </c>
      <c r="AX25" s="411">
        <v>14</v>
      </c>
      <c r="AY25" s="411">
        <v>-3</v>
      </c>
      <c r="AZ25" s="414" t="s">
        <v>822</v>
      </c>
      <c r="BA25" s="420" t="s">
        <v>833</v>
      </c>
      <c r="BB25" s="420">
        <v>14</v>
      </c>
      <c r="BC25" s="419" t="s">
        <v>832</v>
      </c>
      <c r="BD25" s="418" t="s">
        <v>834</v>
      </c>
    </row>
    <row r="26" spans="2:56" ht="13.5">
      <c r="B26" s="412"/>
      <c r="C26" s="414"/>
      <c r="D26" s="414" t="s">
        <v>823</v>
      </c>
      <c r="E26" s="206" t="s">
        <v>419</v>
      </c>
      <c r="F26" s="411" t="s">
        <v>819</v>
      </c>
      <c r="G26" s="411" t="s">
        <v>829</v>
      </c>
      <c r="H26" s="411">
        <v>15</v>
      </c>
      <c r="I26" s="411">
        <v>-1</v>
      </c>
      <c r="J26" s="411" t="s">
        <v>820</v>
      </c>
      <c r="K26" s="420" t="s">
        <v>829</v>
      </c>
      <c r="L26" s="420">
        <v>15</v>
      </c>
      <c r="M26" s="419" t="s">
        <v>831</v>
      </c>
      <c r="N26" s="418" t="s">
        <v>821</v>
      </c>
      <c r="O26" s="411" t="s">
        <v>829</v>
      </c>
      <c r="P26" s="411">
        <v>15</v>
      </c>
      <c r="Q26" s="411">
        <v>-1</v>
      </c>
      <c r="R26" s="414" t="s">
        <v>822</v>
      </c>
      <c r="S26" s="419" t="s">
        <v>833</v>
      </c>
      <c r="T26" s="419">
        <v>15</v>
      </c>
      <c r="U26" s="421" t="s">
        <v>831</v>
      </c>
      <c r="V26" s="418" t="s">
        <v>825</v>
      </c>
      <c r="W26" t="s">
        <v>824</v>
      </c>
      <c r="X26" s="411" t="s">
        <v>829</v>
      </c>
      <c r="Y26" s="411">
        <v>15</v>
      </c>
      <c r="Z26" s="411">
        <v>-2</v>
      </c>
      <c r="AA26" s="411" t="s">
        <v>820</v>
      </c>
      <c r="AB26" s="420" t="s">
        <v>829</v>
      </c>
      <c r="AC26" s="420">
        <v>15</v>
      </c>
      <c r="AD26" s="419" t="s">
        <v>830</v>
      </c>
      <c r="AE26" s="418" t="s">
        <v>821</v>
      </c>
      <c r="AF26" s="411" t="s">
        <v>829</v>
      </c>
      <c r="AG26" s="411">
        <v>15</v>
      </c>
      <c r="AH26" s="411">
        <v>-2</v>
      </c>
      <c r="AI26" s="414" t="s">
        <v>822</v>
      </c>
      <c r="AJ26" s="420" t="s">
        <v>833</v>
      </c>
      <c r="AK26" s="420">
        <v>15</v>
      </c>
      <c r="AL26" s="419" t="s">
        <v>830</v>
      </c>
      <c r="AM26" s="418" t="s">
        <v>825</v>
      </c>
      <c r="AN26" t="s">
        <v>824</v>
      </c>
      <c r="AO26" s="411" t="s">
        <v>829</v>
      </c>
      <c r="AP26" s="411">
        <v>15</v>
      </c>
      <c r="AQ26" s="411">
        <v>-3</v>
      </c>
      <c r="AR26" s="411" t="s">
        <v>820</v>
      </c>
      <c r="AS26" s="420" t="s">
        <v>829</v>
      </c>
      <c r="AT26" s="420">
        <v>15</v>
      </c>
      <c r="AU26" s="419" t="s">
        <v>832</v>
      </c>
      <c r="AV26" s="418" t="s">
        <v>821</v>
      </c>
      <c r="AW26" s="411" t="s">
        <v>829</v>
      </c>
      <c r="AX26" s="411">
        <v>15</v>
      </c>
      <c r="AY26" s="411">
        <v>-3</v>
      </c>
      <c r="AZ26" s="414" t="s">
        <v>822</v>
      </c>
      <c r="BA26" s="420" t="s">
        <v>833</v>
      </c>
      <c r="BB26" s="420">
        <v>15</v>
      </c>
      <c r="BC26" s="419" t="s">
        <v>832</v>
      </c>
      <c r="BD26" s="418" t="s">
        <v>834</v>
      </c>
    </row>
    <row r="27" spans="2:56" ht="13.5">
      <c r="B27" s="412"/>
      <c r="C27" s="414"/>
      <c r="D27" s="414" t="s">
        <v>823</v>
      </c>
      <c r="E27" s="206" t="s">
        <v>420</v>
      </c>
      <c r="F27" s="411" t="s">
        <v>819</v>
      </c>
      <c r="G27" s="411" t="s">
        <v>829</v>
      </c>
      <c r="H27" s="411">
        <v>16</v>
      </c>
      <c r="I27" s="411">
        <v>-1</v>
      </c>
      <c r="J27" s="411" t="s">
        <v>820</v>
      </c>
      <c r="K27" s="420" t="s">
        <v>829</v>
      </c>
      <c r="L27" s="420">
        <v>16</v>
      </c>
      <c r="M27" s="419" t="s">
        <v>831</v>
      </c>
      <c r="N27" s="418" t="s">
        <v>821</v>
      </c>
      <c r="O27" s="411" t="s">
        <v>829</v>
      </c>
      <c r="P27" s="411">
        <v>16</v>
      </c>
      <c r="Q27" s="411">
        <v>-1</v>
      </c>
      <c r="R27" s="414" t="s">
        <v>822</v>
      </c>
      <c r="S27" s="419" t="s">
        <v>833</v>
      </c>
      <c r="T27" s="419">
        <v>16</v>
      </c>
      <c r="U27" s="421" t="s">
        <v>831</v>
      </c>
      <c r="V27" s="418" t="s">
        <v>825</v>
      </c>
      <c r="W27" t="s">
        <v>824</v>
      </c>
      <c r="X27" s="411" t="s">
        <v>829</v>
      </c>
      <c r="Y27" s="411">
        <v>16</v>
      </c>
      <c r="Z27" s="411">
        <v>-2</v>
      </c>
      <c r="AA27" s="411" t="s">
        <v>820</v>
      </c>
      <c r="AB27" s="420" t="s">
        <v>829</v>
      </c>
      <c r="AC27" s="420">
        <v>16</v>
      </c>
      <c r="AD27" s="419" t="s">
        <v>830</v>
      </c>
      <c r="AE27" s="418" t="s">
        <v>821</v>
      </c>
      <c r="AF27" s="411" t="s">
        <v>829</v>
      </c>
      <c r="AG27" s="411">
        <v>16</v>
      </c>
      <c r="AH27" s="411">
        <v>-2</v>
      </c>
      <c r="AI27" s="414" t="s">
        <v>822</v>
      </c>
      <c r="AJ27" s="420" t="s">
        <v>833</v>
      </c>
      <c r="AK27" s="420">
        <v>16</v>
      </c>
      <c r="AL27" s="419" t="s">
        <v>830</v>
      </c>
      <c r="AM27" s="418" t="s">
        <v>825</v>
      </c>
      <c r="AN27" t="s">
        <v>824</v>
      </c>
      <c r="AO27" s="411" t="s">
        <v>829</v>
      </c>
      <c r="AP27" s="411">
        <v>16</v>
      </c>
      <c r="AQ27" s="411">
        <v>-3</v>
      </c>
      <c r="AR27" s="411" t="s">
        <v>820</v>
      </c>
      <c r="AS27" s="420" t="s">
        <v>829</v>
      </c>
      <c r="AT27" s="420">
        <v>16</v>
      </c>
      <c r="AU27" s="419" t="s">
        <v>832</v>
      </c>
      <c r="AV27" s="418" t="s">
        <v>821</v>
      </c>
      <c r="AW27" s="411" t="s">
        <v>829</v>
      </c>
      <c r="AX27" s="411">
        <v>16</v>
      </c>
      <c r="AY27" s="411">
        <v>-3</v>
      </c>
      <c r="AZ27" s="414" t="s">
        <v>822</v>
      </c>
      <c r="BA27" s="420" t="s">
        <v>833</v>
      </c>
      <c r="BB27" s="420">
        <v>16</v>
      </c>
      <c r="BC27" s="419" t="s">
        <v>832</v>
      </c>
      <c r="BD27" s="418" t="s">
        <v>834</v>
      </c>
    </row>
    <row r="28" spans="2:56" ht="13.5" customHeight="1">
      <c r="B28" s="412"/>
      <c r="C28" s="414"/>
      <c r="D28" s="414" t="s">
        <v>823</v>
      </c>
      <c r="E28" s="206" t="s">
        <v>421</v>
      </c>
      <c r="F28" s="411" t="s">
        <v>819</v>
      </c>
      <c r="G28" s="411" t="s">
        <v>829</v>
      </c>
      <c r="H28" s="411">
        <v>17</v>
      </c>
      <c r="I28" s="411">
        <v>-1</v>
      </c>
      <c r="J28" s="411" t="s">
        <v>820</v>
      </c>
      <c r="K28" s="420" t="s">
        <v>829</v>
      </c>
      <c r="L28" s="420">
        <v>17</v>
      </c>
      <c r="M28" s="419" t="s">
        <v>831</v>
      </c>
      <c r="N28" s="418" t="s">
        <v>821</v>
      </c>
      <c r="O28" s="411" t="s">
        <v>829</v>
      </c>
      <c r="P28" s="411">
        <v>17</v>
      </c>
      <c r="Q28" s="411">
        <v>-1</v>
      </c>
      <c r="R28" s="414" t="s">
        <v>822</v>
      </c>
      <c r="S28" s="419" t="s">
        <v>833</v>
      </c>
      <c r="T28" s="419">
        <v>17</v>
      </c>
      <c r="U28" s="421" t="s">
        <v>831</v>
      </c>
      <c r="V28" s="418" t="s">
        <v>825</v>
      </c>
      <c r="W28" t="s">
        <v>824</v>
      </c>
      <c r="X28" s="411" t="s">
        <v>829</v>
      </c>
      <c r="Y28" s="411">
        <v>17</v>
      </c>
      <c r="Z28" s="411">
        <v>-2</v>
      </c>
      <c r="AA28" s="411" t="s">
        <v>820</v>
      </c>
      <c r="AB28" s="420" t="s">
        <v>829</v>
      </c>
      <c r="AC28" s="420">
        <v>17</v>
      </c>
      <c r="AD28" s="419" t="s">
        <v>830</v>
      </c>
      <c r="AE28" s="418" t="s">
        <v>821</v>
      </c>
      <c r="AF28" s="411" t="s">
        <v>829</v>
      </c>
      <c r="AG28" s="411">
        <v>17</v>
      </c>
      <c r="AH28" s="411">
        <v>-2</v>
      </c>
      <c r="AI28" s="414" t="s">
        <v>822</v>
      </c>
      <c r="AJ28" s="420" t="s">
        <v>833</v>
      </c>
      <c r="AK28" s="420">
        <v>17</v>
      </c>
      <c r="AL28" s="419" t="s">
        <v>830</v>
      </c>
      <c r="AM28" s="418" t="s">
        <v>825</v>
      </c>
      <c r="AN28" t="s">
        <v>824</v>
      </c>
      <c r="AO28" s="411" t="s">
        <v>829</v>
      </c>
      <c r="AP28" s="411">
        <v>17</v>
      </c>
      <c r="AQ28" s="411">
        <v>-3</v>
      </c>
      <c r="AR28" s="411" t="s">
        <v>820</v>
      </c>
      <c r="AS28" s="420" t="s">
        <v>829</v>
      </c>
      <c r="AT28" s="420">
        <v>17</v>
      </c>
      <c r="AU28" s="419" t="s">
        <v>832</v>
      </c>
      <c r="AV28" s="418" t="s">
        <v>821</v>
      </c>
      <c r="AW28" s="411" t="s">
        <v>829</v>
      </c>
      <c r="AX28" s="411">
        <v>17</v>
      </c>
      <c r="AY28" s="411">
        <v>-3</v>
      </c>
      <c r="AZ28" s="414" t="s">
        <v>822</v>
      </c>
      <c r="BA28" s="420" t="s">
        <v>833</v>
      </c>
      <c r="BB28" s="420">
        <v>17</v>
      </c>
      <c r="BC28" s="419" t="s">
        <v>832</v>
      </c>
      <c r="BD28" s="418" t="s">
        <v>834</v>
      </c>
    </row>
    <row r="29" spans="2:56" ht="13.5" customHeight="1">
      <c r="B29" s="412"/>
      <c r="C29" s="414"/>
      <c r="D29" s="414" t="s">
        <v>823</v>
      </c>
      <c r="E29" s="206" t="s">
        <v>422</v>
      </c>
      <c r="F29" s="411" t="s">
        <v>819</v>
      </c>
      <c r="G29" s="411" t="s">
        <v>829</v>
      </c>
      <c r="H29" s="411">
        <v>18</v>
      </c>
      <c r="I29" s="411">
        <v>-1</v>
      </c>
      <c r="J29" s="411" t="s">
        <v>820</v>
      </c>
      <c r="K29" s="420" t="s">
        <v>829</v>
      </c>
      <c r="L29" s="420">
        <v>18</v>
      </c>
      <c r="M29" s="419" t="s">
        <v>831</v>
      </c>
      <c r="N29" s="418" t="s">
        <v>821</v>
      </c>
      <c r="O29" s="411" t="s">
        <v>829</v>
      </c>
      <c r="P29" s="411">
        <v>18</v>
      </c>
      <c r="Q29" s="411">
        <v>-1</v>
      </c>
      <c r="R29" s="414" t="s">
        <v>822</v>
      </c>
      <c r="S29" s="419" t="s">
        <v>833</v>
      </c>
      <c r="T29" s="419">
        <v>18</v>
      </c>
      <c r="U29" s="421" t="s">
        <v>831</v>
      </c>
      <c r="V29" s="418" t="s">
        <v>825</v>
      </c>
      <c r="W29" t="s">
        <v>824</v>
      </c>
      <c r="X29" s="411" t="s">
        <v>829</v>
      </c>
      <c r="Y29" s="411">
        <v>18</v>
      </c>
      <c r="Z29" s="411">
        <v>-2</v>
      </c>
      <c r="AA29" s="411" t="s">
        <v>820</v>
      </c>
      <c r="AB29" s="420" t="s">
        <v>829</v>
      </c>
      <c r="AC29" s="420">
        <v>18</v>
      </c>
      <c r="AD29" s="419" t="s">
        <v>830</v>
      </c>
      <c r="AE29" s="418" t="s">
        <v>821</v>
      </c>
      <c r="AF29" s="411" t="s">
        <v>829</v>
      </c>
      <c r="AG29" s="411">
        <v>18</v>
      </c>
      <c r="AH29" s="411">
        <v>-2</v>
      </c>
      <c r="AI29" s="414" t="s">
        <v>822</v>
      </c>
      <c r="AJ29" s="420" t="s">
        <v>833</v>
      </c>
      <c r="AK29" s="420">
        <v>18</v>
      </c>
      <c r="AL29" s="419" t="s">
        <v>830</v>
      </c>
      <c r="AM29" s="418" t="s">
        <v>825</v>
      </c>
      <c r="AN29" t="s">
        <v>824</v>
      </c>
      <c r="AO29" s="411" t="s">
        <v>829</v>
      </c>
      <c r="AP29" s="411">
        <v>18</v>
      </c>
      <c r="AQ29" s="411">
        <v>-3</v>
      </c>
      <c r="AR29" s="411" t="s">
        <v>820</v>
      </c>
      <c r="AS29" s="420" t="s">
        <v>829</v>
      </c>
      <c r="AT29" s="420">
        <v>18</v>
      </c>
      <c r="AU29" s="419" t="s">
        <v>832</v>
      </c>
      <c r="AV29" s="418" t="s">
        <v>821</v>
      </c>
      <c r="AW29" s="411" t="s">
        <v>829</v>
      </c>
      <c r="AX29" s="411">
        <v>18</v>
      </c>
      <c r="AY29" s="411">
        <v>-3</v>
      </c>
      <c r="AZ29" s="414" t="s">
        <v>822</v>
      </c>
      <c r="BA29" s="420" t="s">
        <v>833</v>
      </c>
      <c r="BB29" s="420">
        <v>18</v>
      </c>
      <c r="BC29" s="419" t="s">
        <v>832</v>
      </c>
      <c r="BD29" s="418" t="s">
        <v>834</v>
      </c>
    </row>
    <row r="30" spans="2:56" ht="13.5" customHeight="1">
      <c r="B30" s="412"/>
      <c r="C30" s="414"/>
      <c r="D30" s="414" t="s">
        <v>823</v>
      </c>
      <c r="E30" s="201"/>
      <c r="F30" s="411" t="s">
        <v>819</v>
      </c>
      <c r="G30" s="411" t="s">
        <v>829</v>
      </c>
      <c r="H30" s="411">
        <v>19</v>
      </c>
      <c r="I30" s="411">
        <v>-1</v>
      </c>
      <c r="J30" s="411" t="s">
        <v>820</v>
      </c>
      <c r="K30" s="420" t="s">
        <v>829</v>
      </c>
      <c r="L30" s="420">
        <v>19</v>
      </c>
      <c r="M30" s="419" t="s">
        <v>831</v>
      </c>
      <c r="N30" s="418" t="s">
        <v>821</v>
      </c>
      <c r="O30" s="411" t="s">
        <v>829</v>
      </c>
      <c r="P30" s="411">
        <v>19</v>
      </c>
      <c r="Q30" s="411">
        <v>-1</v>
      </c>
      <c r="R30" s="414" t="s">
        <v>822</v>
      </c>
      <c r="S30" s="419" t="s">
        <v>833</v>
      </c>
      <c r="T30" s="419">
        <v>19</v>
      </c>
      <c r="U30" s="421" t="s">
        <v>831</v>
      </c>
      <c r="V30" s="418" t="s">
        <v>825</v>
      </c>
      <c r="W30" t="s">
        <v>824</v>
      </c>
      <c r="X30" s="411" t="s">
        <v>829</v>
      </c>
      <c r="Y30" s="411">
        <v>19</v>
      </c>
      <c r="Z30" s="411">
        <v>-2</v>
      </c>
      <c r="AA30" s="411" t="s">
        <v>820</v>
      </c>
      <c r="AB30" s="420" t="s">
        <v>829</v>
      </c>
      <c r="AC30" s="420">
        <v>19</v>
      </c>
      <c r="AD30" s="419" t="s">
        <v>830</v>
      </c>
      <c r="AE30" s="418" t="s">
        <v>821</v>
      </c>
      <c r="AF30" s="411" t="s">
        <v>829</v>
      </c>
      <c r="AG30" s="411">
        <v>19</v>
      </c>
      <c r="AH30" s="411">
        <v>-2</v>
      </c>
      <c r="AI30" s="414" t="s">
        <v>822</v>
      </c>
      <c r="AJ30" s="420" t="s">
        <v>833</v>
      </c>
      <c r="AK30" s="420">
        <v>19</v>
      </c>
      <c r="AL30" s="419" t="s">
        <v>830</v>
      </c>
      <c r="AM30" s="418" t="s">
        <v>825</v>
      </c>
      <c r="AN30" t="s">
        <v>824</v>
      </c>
      <c r="AO30" s="411" t="s">
        <v>829</v>
      </c>
      <c r="AP30" s="411">
        <v>19</v>
      </c>
      <c r="AQ30" s="411">
        <v>-3</v>
      </c>
      <c r="AR30" s="411" t="s">
        <v>820</v>
      </c>
      <c r="AS30" s="420" t="s">
        <v>829</v>
      </c>
      <c r="AT30" s="420">
        <v>19</v>
      </c>
      <c r="AU30" s="419" t="s">
        <v>832</v>
      </c>
      <c r="AV30" s="418" t="s">
        <v>821</v>
      </c>
      <c r="AW30" s="411" t="s">
        <v>829</v>
      </c>
      <c r="AX30" s="411">
        <v>19</v>
      </c>
      <c r="AY30" s="411">
        <v>-3</v>
      </c>
      <c r="AZ30" s="414" t="s">
        <v>822</v>
      </c>
      <c r="BA30" s="420" t="s">
        <v>833</v>
      </c>
      <c r="BB30" s="420">
        <v>19</v>
      </c>
      <c r="BC30" s="419" t="s">
        <v>832</v>
      </c>
      <c r="BD30" s="418" t="s">
        <v>834</v>
      </c>
    </row>
    <row r="31" spans="2:56" ht="13.5" customHeight="1">
      <c r="B31" s="412"/>
      <c r="C31" s="414"/>
      <c r="D31" s="414" t="s">
        <v>823</v>
      </c>
      <c r="E31" s="536" t="s">
        <v>423</v>
      </c>
      <c r="F31" s="411" t="s">
        <v>819</v>
      </c>
      <c r="G31" s="411" t="s">
        <v>829</v>
      </c>
      <c r="H31" s="411">
        <v>20</v>
      </c>
      <c r="I31" s="411">
        <v>-1</v>
      </c>
      <c r="J31" s="411" t="s">
        <v>820</v>
      </c>
      <c r="K31" s="420" t="s">
        <v>829</v>
      </c>
      <c r="L31" s="420">
        <v>20</v>
      </c>
      <c r="M31" s="419" t="s">
        <v>831</v>
      </c>
      <c r="N31" s="418" t="s">
        <v>821</v>
      </c>
      <c r="O31" s="411" t="s">
        <v>829</v>
      </c>
      <c r="P31" s="411">
        <v>20</v>
      </c>
      <c r="Q31" s="411">
        <v>-1</v>
      </c>
      <c r="R31" s="414" t="s">
        <v>822</v>
      </c>
      <c r="S31" s="419" t="s">
        <v>833</v>
      </c>
      <c r="T31" s="419">
        <v>20</v>
      </c>
      <c r="U31" s="421" t="s">
        <v>831</v>
      </c>
      <c r="V31" s="418" t="s">
        <v>825</v>
      </c>
      <c r="W31" t="s">
        <v>824</v>
      </c>
      <c r="X31" s="411" t="s">
        <v>829</v>
      </c>
      <c r="Y31" s="411">
        <v>20</v>
      </c>
      <c r="Z31" s="411">
        <v>-2</v>
      </c>
      <c r="AA31" s="411" t="s">
        <v>820</v>
      </c>
      <c r="AB31" s="420" t="s">
        <v>829</v>
      </c>
      <c r="AC31" s="420">
        <v>20</v>
      </c>
      <c r="AD31" s="419" t="s">
        <v>830</v>
      </c>
      <c r="AE31" s="418" t="s">
        <v>821</v>
      </c>
      <c r="AF31" s="411" t="s">
        <v>829</v>
      </c>
      <c r="AG31" s="411">
        <v>20</v>
      </c>
      <c r="AH31" s="411">
        <v>-2</v>
      </c>
      <c r="AI31" s="414" t="s">
        <v>822</v>
      </c>
      <c r="AJ31" s="420" t="s">
        <v>833</v>
      </c>
      <c r="AK31" s="420">
        <v>20</v>
      </c>
      <c r="AL31" s="419" t="s">
        <v>830</v>
      </c>
      <c r="AM31" s="418" t="s">
        <v>825</v>
      </c>
      <c r="AN31" t="s">
        <v>824</v>
      </c>
      <c r="AO31" s="411" t="s">
        <v>829</v>
      </c>
      <c r="AP31" s="411">
        <v>20</v>
      </c>
      <c r="AQ31" s="411">
        <v>-3</v>
      </c>
      <c r="AR31" s="411" t="s">
        <v>820</v>
      </c>
      <c r="AS31" s="420" t="s">
        <v>829</v>
      </c>
      <c r="AT31" s="420">
        <v>20</v>
      </c>
      <c r="AU31" s="419" t="s">
        <v>832</v>
      </c>
      <c r="AV31" s="418" t="s">
        <v>821</v>
      </c>
      <c r="AW31" s="411" t="s">
        <v>829</v>
      </c>
      <c r="AX31" s="411">
        <v>20</v>
      </c>
      <c r="AY31" s="411">
        <v>-3</v>
      </c>
      <c r="AZ31" s="414" t="s">
        <v>822</v>
      </c>
      <c r="BA31" s="420" t="s">
        <v>833</v>
      </c>
      <c r="BB31" s="420">
        <v>20</v>
      </c>
      <c r="BC31" s="419" t="s">
        <v>832</v>
      </c>
      <c r="BD31" s="418" t="s">
        <v>834</v>
      </c>
    </row>
    <row r="32" spans="2:56" ht="13.5">
      <c r="B32" s="412"/>
      <c r="C32" s="414"/>
      <c r="D32" s="414" t="s">
        <v>823</v>
      </c>
      <c r="E32" s="535"/>
      <c r="F32" s="411" t="s">
        <v>819</v>
      </c>
      <c r="G32" s="411" t="s">
        <v>829</v>
      </c>
      <c r="H32" s="411">
        <v>21</v>
      </c>
      <c r="I32" s="411">
        <v>-1</v>
      </c>
      <c r="J32" s="411" t="s">
        <v>820</v>
      </c>
      <c r="K32" s="420" t="s">
        <v>829</v>
      </c>
      <c r="L32" s="420">
        <v>21</v>
      </c>
      <c r="M32" s="419" t="s">
        <v>831</v>
      </c>
      <c r="N32" s="418" t="s">
        <v>821</v>
      </c>
      <c r="O32" s="411" t="s">
        <v>829</v>
      </c>
      <c r="P32" s="411">
        <v>21</v>
      </c>
      <c r="Q32" s="411">
        <v>-1</v>
      </c>
      <c r="R32" s="414" t="s">
        <v>822</v>
      </c>
      <c r="S32" s="419" t="s">
        <v>833</v>
      </c>
      <c r="T32" s="419">
        <v>21</v>
      </c>
      <c r="U32" s="421" t="s">
        <v>831</v>
      </c>
      <c r="V32" s="418" t="s">
        <v>825</v>
      </c>
      <c r="W32" t="s">
        <v>824</v>
      </c>
      <c r="X32" s="411" t="s">
        <v>829</v>
      </c>
      <c r="Y32" s="411">
        <v>21</v>
      </c>
      <c r="Z32" s="411">
        <v>-2</v>
      </c>
      <c r="AA32" s="411" t="s">
        <v>820</v>
      </c>
      <c r="AB32" s="420" t="s">
        <v>829</v>
      </c>
      <c r="AC32" s="420">
        <v>21</v>
      </c>
      <c r="AD32" s="419" t="s">
        <v>830</v>
      </c>
      <c r="AE32" s="418" t="s">
        <v>821</v>
      </c>
      <c r="AF32" s="411" t="s">
        <v>829</v>
      </c>
      <c r="AG32" s="411">
        <v>21</v>
      </c>
      <c r="AH32" s="411">
        <v>-2</v>
      </c>
      <c r="AI32" s="414" t="s">
        <v>822</v>
      </c>
      <c r="AJ32" s="420" t="s">
        <v>833</v>
      </c>
      <c r="AK32" s="420">
        <v>21</v>
      </c>
      <c r="AL32" s="419" t="s">
        <v>830</v>
      </c>
      <c r="AM32" s="418" t="s">
        <v>825</v>
      </c>
      <c r="AN32" t="s">
        <v>824</v>
      </c>
      <c r="AO32" s="411" t="s">
        <v>829</v>
      </c>
      <c r="AP32" s="411">
        <v>21</v>
      </c>
      <c r="AQ32" s="411">
        <v>-3</v>
      </c>
      <c r="AR32" s="411" t="s">
        <v>820</v>
      </c>
      <c r="AS32" s="420" t="s">
        <v>829</v>
      </c>
      <c r="AT32" s="420">
        <v>21</v>
      </c>
      <c r="AU32" s="419" t="s">
        <v>832</v>
      </c>
      <c r="AV32" s="418" t="s">
        <v>821</v>
      </c>
      <c r="AW32" s="411" t="s">
        <v>829</v>
      </c>
      <c r="AX32" s="411">
        <v>21</v>
      </c>
      <c r="AY32" s="411">
        <v>-3</v>
      </c>
      <c r="AZ32" s="414" t="s">
        <v>822</v>
      </c>
      <c r="BA32" s="420" t="s">
        <v>833</v>
      </c>
      <c r="BB32" s="420">
        <v>21</v>
      </c>
      <c r="BC32" s="419" t="s">
        <v>832</v>
      </c>
      <c r="BD32" s="418" t="s">
        <v>834</v>
      </c>
    </row>
    <row r="33" spans="2:56" ht="13.5">
      <c r="B33" s="412"/>
      <c r="C33" s="414"/>
      <c r="D33" s="414" t="s">
        <v>823</v>
      </c>
      <c r="E33" s="224" t="s">
        <v>353</v>
      </c>
      <c r="F33" s="411" t="s">
        <v>819</v>
      </c>
      <c r="G33" s="411" t="s">
        <v>829</v>
      </c>
      <c r="H33" s="411">
        <v>22</v>
      </c>
      <c r="I33" s="411">
        <v>-1</v>
      </c>
      <c r="J33" s="411" t="s">
        <v>820</v>
      </c>
      <c r="K33" s="420" t="s">
        <v>829</v>
      </c>
      <c r="L33" s="420">
        <v>22</v>
      </c>
      <c r="M33" s="419" t="s">
        <v>831</v>
      </c>
      <c r="N33" s="418" t="s">
        <v>821</v>
      </c>
      <c r="O33" s="411" t="s">
        <v>829</v>
      </c>
      <c r="P33" s="411">
        <v>22</v>
      </c>
      <c r="Q33" s="411">
        <v>-1</v>
      </c>
      <c r="R33" s="414" t="s">
        <v>822</v>
      </c>
      <c r="S33" s="419" t="s">
        <v>833</v>
      </c>
      <c r="T33" s="419">
        <v>22</v>
      </c>
      <c r="U33" s="421" t="s">
        <v>831</v>
      </c>
      <c r="V33" s="418" t="s">
        <v>825</v>
      </c>
      <c r="W33" t="s">
        <v>824</v>
      </c>
      <c r="X33" s="411" t="s">
        <v>829</v>
      </c>
      <c r="Y33" s="411">
        <v>22</v>
      </c>
      <c r="Z33" s="411">
        <v>-2</v>
      </c>
      <c r="AA33" s="411" t="s">
        <v>820</v>
      </c>
      <c r="AB33" s="420" t="s">
        <v>829</v>
      </c>
      <c r="AC33" s="420">
        <v>22</v>
      </c>
      <c r="AD33" s="419" t="s">
        <v>830</v>
      </c>
      <c r="AE33" s="418" t="s">
        <v>821</v>
      </c>
      <c r="AF33" s="411" t="s">
        <v>829</v>
      </c>
      <c r="AG33" s="411">
        <v>22</v>
      </c>
      <c r="AH33" s="411">
        <v>-2</v>
      </c>
      <c r="AI33" s="414" t="s">
        <v>822</v>
      </c>
      <c r="AJ33" s="420" t="s">
        <v>833</v>
      </c>
      <c r="AK33" s="420">
        <v>22</v>
      </c>
      <c r="AL33" s="419" t="s">
        <v>830</v>
      </c>
      <c r="AM33" s="418" t="s">
        <v>825</v>
      </c>
      <c r="AN33" t="s">
        <v>824</v>
      </c>
      <c r="AO33" s="411" t="s">
        <v>829</v>
      </c>
      <c r="AP33" s="411">
        <v>22</v>
      </c>
      <c r="AQ33" s="411">
        <v>-3</v>
      </c>
      <c r="AR33" s="411" t="s">
        <v>820</v>
      </c>
      <c r="AS33" s="420" t="s">
        <v>829</v>
      </c>
      <c r="AT33" s="420">
        <v>22</v>
      </c>
      <c r="AU33" s="419" t="s">
        <v>832</v>
      </c>
      <c r="AV33" s="418" t="s">
        <v>821</v>
      </c>
      <c r="AW33" s="411" t="s">
        <v>829</v>
      </c>
      <c r="AX33" s="411">
        <v>22</v>
      </c>
      <c r="AY33" s="411">
        <v>-3</v>
      </c>
      <c r="AZ33" s="414" t="s">
        <v>822</v>
      </c>
      <c r="BA33" s="420" t="s">
        <v>833</v>
      </c>
      <c r="BB33" s="420">
        <v>22</v>
      </c>
      <c r="BC33" s="419" t="s">
        <v>832</v>
      </c>
      <c r="BD33" s="418" t="s">
        <v>834</v>
      </c>
    </row>
    <row r="34" spans="2:56" ht="13.5">
      <c r="B34" s="412"/>
      <c r="C34" s="414"/>
      <c r="D34" s="414" t="s">
        <v>823</v>
      </c>
      <c r="E34" s="534"/>
      <c r="F34" s="411" t="s">
        <v>819</v>
      </c>
      <c r="G34" s="411" t="s">
        <v>829</v>
      </c>
      <c r="H34" s="411">
        <v>23</v>
      </c>
      <c r="I34" s="411">
        <v>-1</v>
      </c>
      <c r="J34" s="411" t="s">
        <v>820</v>
      </c>
      <c r="K34" s="420" t="s">
        <v>829</v>
      </c>
      <c r="L34" s="420">
        <v>23</v>
      </c>
      <c r="M34" s="419" t="s">
        <v>831</v>
      </c>
      <c r="N34" s="418" t="s">
        <v>821</v>
      </c>
      <c r="O34" s="411" t="s">
        <v>829</v>
      </c>
      <c r="P34" s="411">
        <v>23</v>
      </c>
      <c r="Q34" s="411">
        <v>-1</v>
      </c>
      <c r="R34" s="414" t="s">
        <v>822</v>
      </c>
      <c r="S34" s="419" t="s">
        <v>833</v>
      </c>
      <c r="T34" s="419">
        <v>23</v>
      </c>
      <c r="U34" s="421" t="s">
        <v>831</v>
      </c>
      <c r="V34" s="418" t="s">
        <v>825</v>
      </c>
      <c r="W34" t="s">
        <v>824</v>
      </c>
      <c r="X34" s="411" t="s">
        <v>829</v>
      </c>
      <c r="Y34" s="411">
        <v>23</v>
      </c>
      <c r="Z34" s="411">
        <v>-2</v>
      </c>
      <c r="AA34" s="411" t="s">
        <v>820</v>
      </c>
      <c r="AB34" s="420" t="s">
        <v>829</v>
      </c>
      <c r="AC34" s="420">
        <v>23</v>
      </c>
      <c r="AD34" s="419" t="s">
        <v>830</v>
      </c>
      <c r="AE34" s="418" t="s">
        <v>821</v>
      </c>
      <c r="AF34" s="411" t="s">
        <v>829</v>
      </c>
      <c r="AG34" s="411">
        <v>23</v>
      </c>
      <c r="AH34" s="411">
        <v>-2</v>
      </c>
      <c r="AI34" s="414" t="s">
        <v>822</v>
      </c>
      <c r="AJ34" s="420" t="s">
        <v>833</v>
      </c>
      <c r="AK34" s="420">
        <v>23</v>
      </c>
      <c r="AL34" s="419" t="s">
        <v>830</v>
      </c>
      <c r="AM34" s="418" t="s">
        <v>825</v>
      </c>
      <c r="AN34" t="s">
        <v>824</v>
      </c>
      <c r="AO34" s="411" t="s">
        <v>829</v>
      </c>
      <c r="AP34" s="411">
        <v>23</v>
      </c>
      <c r="AQ34" s="411">
        <v>-3</v>
      </c>
      <c r="AR34" s="411" t="s">
        <v>820</v>
      </c>
      <c r="AS34" s="420" t="s">
        <v>829</v>
      </c>
      <c r="AT34" s="420">
        <v>23</v>
      </c>
      <c r="AU34" s="419" t="s">
        <v>832</v>
      </c>
      <c r="AV34" s="418" t="s">
        <v>821</v>
      </c>
      <c r="AW34" s="411" t="s">
        <v>829</v>
      </c>
      <c r="AX34" s="411">
        <v>23</v>
      </c>
      <c r="AY34" s="411">
        <v>-3</v>
      </c>
      <c r="AZ34" s="414" t="s">
        <v>822</v>
      </c>
      <c r="BA34" s="420" t="s">
        <v>833</v>
      </c>
      <c r="BB34" s="420">
        <v>23</v>
      </c>
      <c r="BC34" s="419" t="s">
        <v>832</v>
      </c>
      <c r="BD34" s="418" t="s">
        <v>834</v>
      </c>
    </row>
    <row r="35" spans="2:56" ht="13.5">
      <c r="B35" s="412"/>
      <c r="C35" s="414"/>
      <c r="D35" s="414" t="s">
        <v>823</v>
      </c>
      <c r="E35" s="224" t="s">
        <v>67</v>
      </c>
      <c r="F35" s="411" t="s">
        <v>819</v>
      </c>
      <c r="G35" s="411" t="s">
        <v>829</v>
      </c>
      <c r="H35" s="411">
        <v>24</v>
      </c>
      <c r="I35" s="411">
        <v>-1</v>
      </c>
      <c r="J35" s="411" t="s">
        <v>820</v>
      </c>
      <c r="K35" s="420" t="s">
        <v>829</v>
      </c>
      <c r="L35" s="420">
        <v>24</v>
      </c>
      <c r="M35" s="419" t="s">
        <v>831</v>
      </c>
      <c r="N35" s="418" t="s">
        <v>821</v>
      </c>
      <c r="O35" s="411" t="s">
        <v>829</v>
      </c>
      <c r="P35" s="411">
        <v>24</v>
      </c>
      <c r="Q35" s="411">
        <v>-1</v>
      </c>
      <c r="R35" s="414" t="s">
        <v>822</v>
      </c>
      <c r="S35" s="419" t="s">
        <v>833</v>
      </c>
      <c r="T35" s="419">
        <v>24</v>
      </c>
      <c r="U35" s="421" t="s">
        <v>831</v>
      </c>
      <c r="V35" s="418" t="s">
        <v>825</v>
      </c>
      <c r="W35" t="s">
        <v>824</v>
      </c>
      <c r="X35" s="411" t="s">
        <v>829</v>
      </c>
      <c r="Y35" s="411">
        <v>24</v>
      </c>
      <c r="Z35" s="411">
        <v>-2</v>
      </c>
      <c r="AA35" s="411" t="s">
        <v>820</v>
      </c>
      <c r="AB35" s="420" t="s">
        <v>829</v>
      </c>
      <c r="AC35" s="420">
        <v>24</v>
      </c>
      <c r="AD35" s="419" t="s">
        <v>830</v>
      </c>
      <c r="AE35" s="418" t="s">
        <v>821</v>
      </c>
      <c r="AF35" s="411" t="s">
        <v>829</v>
      </c>
      <c r="AG35" s="411">
        <v>24</v>
      </c>
      <c r="AH35" s="411">
        <v>-2</v>
      </c>
      <c r="AI35" s="414" t="s">
        <v>822</v>
      </c>
      <c r="AJ35" s="420" t="s">
        <v>833</v>
      </c>
      <c r="AK35" s="420">
        <v>24</v>
      </c>
      <c r="AL35" s="419" t="s">
        <v>830</v>
      </c>
      <c r="AM35" s="418" t="s">
        <v>825</v>
      </c>
      <c r="AN35" t="s">
        <v>824</v>
      </c>
      <c r="AO35" s="411" t="s">
        <v>829</v>
      </c>
      <c r="AP35" s="411">
        <v>24</v>
      </c>
      <c r="AQ35" s="411">
        <v>-3</v>
      </c>
      <c r="AR35" s="411" t="s">
        <v>820</v>
      </c>
      <c r="AS35" s="420" t="s">
        <v>829</v>
      </c>
      <c r="AT35" s="420">
        <v>24</v>
      </c>
      <c r="AU35" s="419" t="s">
        <v>832</v>
      </c>
      <c r="AV35" s="418" t="s">
        <v>821</v>
      </c>
      <c r="AW35" s="411" t="s">
        <v>829</v>
      </c>
      <c r="AX35" s="411">
        <v>24</v>
      </c>
      <c r="AY35" s="411">
        <v>-3</v>
      </c>
      <c r="AZ35" s="414" t="s">
        <v>822</v>
      </c>
      <c r="BA35" s="420" t="s">
        <v>833</v>
      </c>
      <c r="BB35" s="420">
        <v>24</v>
      </c>
      <c r="BC35" s="419" t="s">
        <v>832</v>
      </c>
      <c r="BD35" s="418" t="s">
        <v>834</v>
      </c>
    </row>
    <row r="36" spans="2:56" ht="13.5">
      <c r="B36" s="412"/>
      <c r="C36" s="414"/>
      <c r="D36" s="414" t="s">
        <v>823</v>
      </c>
      <c r="E36" s="534"/>
      <c r="F36" s="411" t="s">
        <v>819</v>
      </c>
      <c r="G36" s="411" t="s">
        <v>829</v>
      </c>
      <c r="H36" s="411">
        <v>25</v>
      </c>
      <c r="I36" s="411">
        <v>-1</v>
      </c>
      <c r="J36" s="411" t="s">
        <v>820</v>
      </c>
      <c r="K36" s="420" t="s">
        <v>829</v>
      </c>
      <c r="L36" s="420">
        <v>25</v>
      </c>
      <c r="M36" s="419" t="s">
        <v>831</v>
      </c>
      <c r="N36" s="418" t="s">
        <v>821</v>
      </c>
      <c r="O36" s="411" t="s">
        <v>829</v>
      </c>
      <c r="P36" s="411">
        <v>25</v>
      </c>
      <c r="Q36" s="411">
        <v>-1</v>
      </c>
      <c r="R36" s="414" t="s">
        <v>822</v>
      </c>
      <c r="S36" s="419" t="s">
        <v>833</v>
      </c>
      <c r="T36" s="419">
        <v>25</v>
      </c>
      <c r="U36" s="421" t="s">
        <v>831</v>
      </c>
      <c r="V36" s="418" t="s">
        <v>825</v>
      </c>
      <c r="W36" t="s">
        <v>824</v>
      </c>
      <c r="X36" s="411" t="s">
        <v>829</v>
      </c>
      <c r="Y36" s="411">
        <v>25</v>
      </c>
      <c r="Z36" s="411">
        <v>-2</v>
      </c>
      <c r="AA36" s="411" t="s">
        <v>820</v>
      </c>
      <c r="AB36" s="420" t="s">
        <v>829</v>
      </c>
      <c r="AC36" s="420">
        <v>25</v>
      </c>
      <c r="AD36" s="419" t="s">
        <v>830</v>
      </c>
      <c r="AE36" s="418" t="s">
        <v>821</v>
      </c>
      <c r="AF36" s="411" t="s">
        <v>829</v>
      </c>
      <c r="AG36" s="411">
        <v>25</v>
      </c>
      <c r="AH36" s="411">
        <v>-2</v>
      </c>
      <c r="AI36" s="414" t="s">
        <v>822</v>
      </c>
      <c r="AJ36" s="420" t="s">
        <v>833</v>
      </c>
      <c r="AK36" s="420">
        <v>25</v>
      </c>
      <c r="AL36" s="419" t="s">
        <v>830</v>
      </c>
      <c r="AM36" s="418" t="s">
        <v>825</v>
      </c>
      <c r="AN36" t="s">
        <v>824</v>
      </c>
      <c r="AO36" s="411" t="s">
        <v>829</v>
      </c>
      <c r="AP36" s="411">
        <v>25</v>
      </c>
      <c r="AQ36" s="411">
        <v>-3</v>
      </c>
      <c r="AR36" s="411" t="s">
        <v>820</v>
      </c>
      <c r="AS36" s="420" t="s">
        <v>829</v>
      </c>
      <c r="AT36" s="420">
        <v>25</v>
      </c>
      <c r="AU36" s="419" t="s">
        <v>832</v>
      </c>
      <c r="AV36" s="418" t="s">
        <v>821</v>
      </c>
      <c r="AW36" s="411" t="s">
        <v>829</v>
      </c>
      <c r="AX36" s="411">
        <v>25</v>
      </c>
      <c r="AY36" s="411">
        <v>-3</v>
      </c>
      <c r="AZ36" s="414" t="s">
        <v>822</v>
      </c>
      <c r="BA36" s="420" t="s">
        <v>833</v>
      </c>
      <c r="BB36" s="420">
        <v>25</v>
      </c>
      <c r="BC36" s="419" t="s">
        <v>832</v>
      </c>
      <c r="BD36" s="418" t="s">
        <v>834</v>
      </c>
    </row>
    <row r="37" spans="2:56" ht="13.5">
      <c r="B37" s="412"/>
      <c r="C37" s="414"/>
      <c r="D37" s="414" t="s">
        <v>823</v>
      </c>
      <c r="E37" s="215" t="s">
        <v>427</v>
      </c>
      <c r="F37" s="411" t="s">
        <v>819</v>
      </c>
      <c r="G37" s="411" t="s">
        <v>829</v>
      </c>
      <c r="H37" s="411">
        <v>26</v>
      </c>
      <c r="I37" s="411">
        <v>-1</v>
      </c>
      <c r="J37" s="411" t="s">
        <v>820</v>
      </c>
      <c r="K37" s="420" t="s">
        <v>829</v>
      </c>
      <c r="L37" s="420">
        <v>26</v>
      </c>
      <c r="M37" s="419" t="s">
        <v>831</v>
      </c>
      <c r="N37" s="418" t="s">
        <v>821</v>
      </c>
      <c r="O37" s="411" t="s">
        <v>829</v>
      </c>
      <c r="P37" s="411">
        <v>26</v>
      </c>
      <c r="Q37" s="411">
        <v>-1</v>
      </c>
      <c r="R37" s="414" t="s">
        <v>822</v>
      </c>
      <c r="S37" s="419" t="s">
        <v>833</v>
      </c>
      <c r="T37" s="419">
        <v>26</v>
      </c>
      <c r="U37" s="421" t="s">
        <v>831</v>
      </c>
      <c r="V37" s="418" t="s">
        <v>825</v>
      </c>
      <c r="W37" t="s">
        <v>824</v>
      </c>
      <c r="X37" s="411" t="s">
        <v>829</v>
      </c>
      <c r="Y37" s="411">
        <v>26</v>
      </c>
      <c r="Z37" s="411">
        <v>-2</v>
      </c>
      <c r="AA37" s="411" t="s">
        <v>820</v>
      </c>
      <c r="AB37" s="420" t="s">
        <v>829</v>
      </c>
      <c r="AC37" s="420">
        <v>26</v>
      </c>
      <c r="AD37" s="419" t="s">
        <v>830</v>
      </c>
      <c r="AE37" s="418" t="s">
        <v>821</v>
      </c>
      <c r="AF37" s="411" t="s">
        <v>829</v>
      </c>
      <c r="AG37" s="411">
        <v>26</v>
      </c>
      <c r="AH37" s="411">
        <v>-2</v>
      </c>
      <c r="AI37" s="414" t="s">
        <v>822</v>
      </c>
      <c r="AJ37" s="420" t="s">
        <v>833</v>
      </c>
      <c r="AK37" s="420">
        <v>26</v>
      </c>
      <c r="AL37" s="419" t="s">
        <v>830</v>
      </c>
      <c r="AM37" s="418" t="s">
        <v>825</v>
      </c>
      <c r="AN37" t="s">
        <v>824</v>
      </c>
      <c r="AO37" s="411" t="s">
        <v>829</v>
      </c>
      <c r="AP37" s="411">
        <v>26</v>
      </c>
      <c r="AQ37" s="411">
        <v>-3</v>
      </c>
      <c r="AR37" s="411" t="s">
        <v>820</v>
      </c>
      <c r="AS37" s="420" t="s">
        <v>829</v>
      </c>
      <c r="AT37" s="420">
        <v>26</v>
      </c>
      <c r="AU37" s="419" t="s">
        <v>832</v>
      </c>
      <c r="AV37" s="418" t="s">
        <v>821</v>
      </c>
      <c r="AW37" s="411" t="s">
        <v>829</v>
      </c>
      <c r="AX37" s="411">
        <v>26</v>
      </c>
      <c r="AY37" s="411">
        <v>-3</v>
      </c>
      <c r="AZ37" s="414" t="s">
        <v>822</v>
      </c>
      <c r="BA37" s="420" t="s">
        <v>833</v>
      </c>
      <c r="BB37" s="420">
        <v>26</v>
      </c>
      <c r="BC37" s="419" t="s">
        <v>832</v>
      </c>
      <c r="BD37" s="418" t="s">
        <v>834</v>
      </c>
    </row>
    <row r="38" spans="2:56" ht="14.25">
      <c r="B38" s="412"/>
      <c r="C38" s="414"/>
      <c r="D38" s="414" t="s">
        <v>823</v>
      </c>
      <c r="E38" s="206" t="s">
        <v>428</v>
      </c>
      <c r="F38" s="411" t="s">
        <v>819</v>
      </c>
      <c r="G38" s="411" t="s">
        <v>829</v>
      </c>
      <c r="H38" s="411">
        <v>27</v>
      </c>
      <c r="I38" s="411">
        <v>-1</v>
      </c>
      <c r="J38" s="411" t="s">
        <v>820</v>
      </c>
      <c r="K38" s="420" t="s">
        <v>829</v>
      </c>
      <c r="L38" s="420">
        <v>27</v>
      </c>
      <c r="M38" s="419" t="s">
        <v>831</v>
      </c>
      <c r="N38" s="418" t="s">
        <v>821</v>
      </c>
      <c r="O38" s="411" t="s">
        <v>829</v>
      </c>
      <c r="P38" s="411">
        <v>27</v>
      </c>
      <c r="Q38" s="411">
        <v>-1</v>
      </c>
      <c r="R38" s="414" t="s">
        <v>822</v>
      </c>
      <c r="S38" s="419" t="s">
        <v>833</v>
      </c>
      <c r="T38" s="419">
        <v>27</v>
      </c>
      <c r="U38" s="421" t="s">
        <v>831</v>
      </c>
      <c r="V38" s="418" t="s">
        <v>825</v>
      </c>
      <c r="W38" t="s">
        <v>824</v>
      </c>
      <c r="X38" s="411" t="s">
        <v>829</v>
      </c>
      <c r="Y38" s="411">
        <v>27</v>
      </c>
      <c r="Z38" s="411">
        <v>-2</v>
      </c>
      <c r="AA38" s="411" t="s">
        <v>820</v>
      </c>
      <c r="AB38" s="420" t="s">
        <v>829</v>
      </c>
      <c r="AC38" s="420">
        <v>27</v>
      </c>
      <c r="AD38" s="419" t="s">
        <v>830</v>
      </c>
      <c r="AE38" s="418" t="s">
        <v>821</v>
      </c>
      <c r="AF38" s="411" t="s">
        <v>829</v>
      </c>
      <c r="AG38" s="411">
        <v>27</v>
      </c>
      <c r="AH38" s="411">
        <v>-2</v>
      </c>
      <c r="AI38" s="414" t="s">
        <v>822</v>
      </c>
      <c r="AJ38" s="420" t="s">
        <v>833</v>
      </c>
      <c r="AK38" s="420">
        <v>27</v>
      </c>
      <c r="AL38" s="419" t="s">
        <v>830</v>
      </c>
      <c r="AM38" s="418" t="s">
        <v>825</v>
      </c>
      <c r="AN38" t="s">
        <v>824</v>
      </c>
      <c r="AO38" s="411" t="s">
        <v>829</v>
      </c>
      <c r="AP38" s="411">
        <v>27</v>
      </c>
      <c r="AQ38" s="411">
        <v>-3</v>
      </c>
      <c r="AR38" s="411" t="s">
        <v>820</v>
      </c>
      <c r="AS38" s="420" t="s">
        <v>829</v>
      </c>
      <c r="AT38" s="420">
        <v>27</v>
      </c>
      <c r="AU38" s="419" t="s">
        <v>832</v>
      </c>
      <c r="AV38" s="418" t="s">
        <v>821</v>
      </c>
      <c r="AW38" s="411" t="s">
        <v>829</v>
      </c>
      <c r="AX38" s="411">
        <v>27</v>
      </c>
      <c r="AY38" s="411">
        <v>-3</v>
      </c>
      <c r="AZ38" s="414" t="s">
        <v>822</v>
      </c>
      <c r="BA38" s="420" t="s">
        <v>833</v>
      </c>
      <c r="BB38" s="420">
        <v>27</v>
      </c>
      <c r="BC38" s="419" t="s">
        <v>832</v>
      </c>
      <c r="BD38" s="418" t="s">
        <v>834</v>
      </c>
    </row>
    <row r="39" spans="2:56" ht="13.5">
      <c r="B39" s="412"/>
      <c r="C39" s="414"/>
      <c r="D39" s="414" t="s">
        <v>823</v>
      </c>
      <c r="E39" s="206" t="s">
        <v>430</v>
      </c>
      <c r="F39" s="411" t="s">
        <v>819</v>
      </c>
      <c r="G39" s="411" t="s">
        <v>829</v>
      </c>
      <c r="H39" s="411">
        <v>28</v>
      </c>
      <c r="I39" s="411">
        <v>-1</v>
      </c>
      <c r="J39" s="411" t="s">
        <v>820</v>
      </c>
      <c r="K39" s="420" t="s">
        <v>829</v>
      </c>
      <c r="L39" s="420">
        <v>28</v>
      </c>
      <c r="M39" s="419" t="s">
        <v>831</v>
      </c>
      <c r="N39" s="418" t="s">
        <v>821</v>
      </c>
      <c r="O39" s="411" t="s">
        <v>829</v>
      </c>
      <c r="P39" s="411">
        <v>28</v>
      </c>
      <c r="Q39" s="411">
        <v>-1</v>
      </c>
      <c r="R39" s="414" t="s">
        <v>822</v>
      </c>
      <c r="S39" s="419" t="s">
        <v>833</v>
      </c>
      <c r="T39" s="419">
        <v>28</v>
      </c>
      <c r="U39" s="421" t="s">
        <v>831</v>
      </c>
      <c r="V39" s="418" t="s">
        <v>825</v>
      </c>
      <c r="W39" t="s">
        <v>824</v>
      </c>
      <c r="X39" s="411" t="s">
        <v>829</v>
      </c>
      <c r="Y39" s="411">
        <v>28</v>
      </c>
      <c r="Z39" s="411">
        <v>-2</v>
      </c>
      <c r="AA39" s="411" t="s">
        <v>820</v>
      </c>
      <c r="AB39" s="420" t="s">
        <v>829</v>
      </c>
      <c r="AC39" s="420">
        <v>28</v>
      </c>
      <c r="AD39" s="419" t="s">
        <v>830</v>
      </c>
      <c r="AE39" s="418" t="s">
        <v>821</v>
      </c>
      <c r="AF39" s="411" t="s">
        <v>829</v>
      </c>
      <c r="AG39" s="411">
        <v>28</v>
      </c>
      <c r="AH39" s="411">
        <v>-2</v>
      </c>
      <c r="AI39" s="414" t="s">
        <v>822</v>
      </c>
      <c r="AJ39" s="420" t="s">
        <v>833</v>
      </c>
      <c r="AK39" s="420">
        <v>28</v>
      </c>
      <c r="AL39" s="419" t="s">
        <v>830</v>
      </c>
      <c r="AM39" s="418" t="s">
        <v>825</v>
      </c>
      <c r="AN39" t="s">
        <v>824</v>
      </c>
      <c r="AO39" s="411" t="s">
        <v>829</v>
      </c>
      <c r="AP39" s="411">
        <v>28</v>
      </c>
      <c r="AQ39" s="411">
        <v>-3</v>
      </c>
      <c r="AR39" s="411" t="s">
        <v>820</v>
      </c>
      <c r="AS39" s="420" t="s">
        <v>829</v>
      </c>
      <c r="AT39" s="420">
        <v>28</v>
      </c>
      <c r="AU39" s="419" t="s">
        <v>832</v>
      </c>
      <c r="AV39" s="418" t="s">
        <v>821</v>
      </c>
      <c r="AW39" s="411" t="s">
        <v>829</v>
      </c>
      <c r="AX39" s="411">
        <v>28</v>
      </c>
      <c r="AY39" s="411">
        <v>-3</v>
      </c>
      <c r="AZ39" s="414" t="s">
        <v>822</v>
      </c>
      <c r="BA39" s="420" t="s">
        <v>833</v>
      </c>
      <c r="BB39" s="420">
        <v>28</v>
      </c>
      <c r="BC39" s="419" t="s">
        <v>832</v>
      </c>
      <c r="BD39" s="418" t="s">
        <v>834</v>
      </c>
    </row>
    <row r="40" spans="2:56" ht="13.5">
      <c r="B40" s="412"/>
      <c r="C40" s="414"/>
      <c r="D40" s="414" t="s">
        <v>823</v>
      </c>
      <c r="E40" s="206" t="s">
        <v>431</v>
      </c>
      <c r="F40" s="411" t="s">
        <v>819</v>
      </c>
      <c r="G40" s="411" t="s">
        <v>829</v>
      </c>
      <c r="H40" s="411">
        <v>29</v>
      </c>
      <c r="I40" s="411">
        <v>-1</v>
      </c>
      <c r="J40" s="411" t="s">
        <v>820</v>
      </c>
      <c r="K40" s="420" t="s">
        <v>829</v>
      </c>
      <c r="L40" s="420">
        <v>29</v>
      </c>
      <c r="M40" s="419" t="s">
        <v>831</v>
      </c>
      <c r="N40" s="418" t="s">
        <v>821</v>
      </c>
      <c r="O40" s="411" t="s">
        <v>829</v>
      </c>
      <c r="P40" s="411">
        <v>29</v>
      </c>
      <c r="Q40" s="411">
        <v>-1</v>
      </c>
      <c r="R40" s="414" t="s">
        <v>822</v>
      </c>
      <c r="S40" s="419" t="s">
        <v>833</v>
      </c>
      <c r="T40" s="419">
        <v>29</v>
      </c>
      <c r="U40" s="421" t="s">
        <v>831</v>
      </c>
      <c r="V40" s="418" t="s">
        <v>825</v>
      </c>
      <c r="W40" t="s">
        <v>824</v>
      </c>
      <c r="X40" s="411" t="s">
        <v>829</v>
      </c>
      <c r="Y40" s="411">
        <v>29</v>
      </c>
      <c r="Z40" s="411">
        <v>-2</v>
      </c>
      <c r="AA40" s="411" t="s">
        <v>820</v>
      </c>
      <c r="AB40" s="420" t="s">
        <v>829</v>
      </c>
      <c r="AC40" s="420">
        <v>29</v>
      </c>
      <c r="AD40" s="419" t="s">
        <v>830</v>
      </c>
      <c r="AE40" s="418" t="s">
        <v>821</v>
      </c>
      <c r="AF40" s="411" t="s">
        <v>829</v>
      </c>
      <c r="AG40" s="411">
        <v>29</v>
      </c>
      <c r="AH40" s="411">
        <v>-2</v>
      </c>
      <c r="AI40" s="414" t="s">
        <v>822</v>
      </c>
      <c r="AJ40" s="420" t="s">
        <v>833</v>
      </c>
      <c r="AK40" s="420">
        <v>29</v>
      </c>
      <c r="AL40" s="419" t="s">
        <v>830</v>
      </c>
      <c r="AM40" s="418" t="s">
        <v>825</v>
      </c>
      <c r="AN40" t="s">
        <v>824</v>
      </c>
      <c r="AO40" s="411" t="s">
        <v>829</v>
      </c>
      <c r="AP40" s="411">
        <v>29</v>
      </c>
      <c r="AQ40" s="411">
        <v>-3</v>
      </c>
      <c r="AR40" s="411" t="s">
        <v>820</v>
      </c>
      <c r="AS40" s="420" t="s">
        <v>829</v>
      </c>
      <c r="AT40" s="420">
        <v>29</v>
      </c>
      <c r="AU40" s="419" t="s">
        <v>832</v>
      </c>
      <c r="AV40" s="418" t="s">
        <v>821</v>
      </c>
      <c r="AW40" s="411" t="s">
        <v>829</v>
      </c>
      <c r="AX40" s="411">
        <v>29</v>
      </c>
      <c r="AY40" s="411">
        <v>-3</v>
      </c>
      <c r="AZ40" s="414" t="s">
        <v>822</v>
      </c>
      <c r="BA40" s="420" t="s">
        <v>833</v>
      </c>
      <c r="BB40" s="420">
        <v>29</v>
      </c>
      <c r="BC40" s="419" t="s">
        <v>832</v>
      </c>
      <c r="BD40" s="418" t="s">
        <v>834</v>
      </c>
    </row>
    <row r="41" spans="2:56" ht="13.5">
      <c r="B41" s="412"/>
      <c r="C41" s="414"/>
      <c r="D41" s="414" t="s">
        <v>823</v>
      </c>
      <c r="E41" s="206" t="s">
        <v>432</v>
      </c>
      <c r="F41" s="411" t="s">
        <v>819</v>
      </c>
      <c r="G41" s="411" t="s">
        <v>829</v>
      </c>
      <c r="H41" s="411">
        <v>30</v>
      </c>
      <c r="I41" s="411">
        <v>-1</v>
      </c>
      <c r="J41" s="411" t="s">
        <v>820</v>
      </c>
      <c r="K41" s="420" t="s">
        <v>829</v>
      </c>
      <c r="L41" s="420">
        <v>30</v>
      </c>
      <c r="M41" s="419" t="s">
        <v>831</v>
      </c>
      <c r="N41" s="418" t="s">
        <v>821</v>
      </c>
      <c r="O41" s="411" t="s">
        <v>829</v>
      </c>
      <c r="P41" s="411">
        <v>30</v>
      </c>
      <c r="Q41" s="411">
        <v>-1</v>
      </c>
      <c r="R41" s="414" t="s">
        <v>822</v>
      </c>
      <c r="S41" s="419" t="s">
        <v>833</v>
      </c>
      <c r="T41" s="419">
        <v>30</v>
      </c>
      <c r="U41" s="421" t="s">
        <v>831</v>
      </c>
      <c r="V41" s="418" t="s">
        <v>825</v>
      </c>
      <c r="W41" t="s">
        <v>824</v>
      </c>
      <c r="X41" s="411" t="s">
        <v>829</v>
      </c>
      <c r="Y41" s="411">
        <v>30</v>
      </c>
      <c r="Z41" s="411">
        <v>-2</v>
      </c>
      <c r="AA41" s="411" t="s">
        <v>820</v>
      </c>
      <c r="AB41" s="420" t="s">
        <v>829</v>
      </c>
      <c r="AC41" s="420">
        <v>30</v>
      </c>
      <c r="AD41" s="419" t="s">
        <v>830</v>
      </c>
      <c r="AE41" s="418" t="s">
        <v>821</v>
      </c>
      <c r="AF41" s="411" t="s">
        <v>829</v>
      </c>
      <c r="AG41" s="411">
        <v>30</v>
      </c>
      <c r="AH41" s="411">
        <v>-2</v>
      </c>
      <c r="AI41" s="414" t="s">
        <v>822</v>
      </c>
      <c r="AJ41" s="420" t="s">
        <v>833</v>
      </c>
      <c r="AK41" s="420">
        <v>30</v>
      </c>
      <c r="AL41" s="419" t="s">
        <v>830</v>
      </c>
      <c r="AM41" s="418" t="s">
        <v>825</v>
      </c>
      <c r="AN41" t="s">
        <v>824</v>
      </c>
      <c r="AO41" s="411" t="s">
        <v>829</v>
      </c>
      <c r="AP41" s="411">
        <v>30</v>
      </c>
      <c r="AQ41" s="411">
        <v>-3</v>
      </c>
      <c r="AR41" s="411" t="s">
        <v>820</v>
      </c>
      <c r="AS41" s="420" t="s">
        <v>829</v>
      </c>
      <c r="AT41" s="420">
        <v>30</v>
      </c>
      <c r="AU41" s="419" t="s">
        <v>832</v>
      </c>
      <c r="AV41" s="418" t="s">
        <v>821</v>
      </c>
      <c r="AW41" s="411" t="s">
        <v>829</v>
      </c>
      <c r="AX41" s="411">
        <v>30</v>
      </c>
      <c r="AY41" s="411">
        <v>-3</v>
      </c>
      <c r="AZ41" s="414" t="s">
        <v>822</v>
      </c>
      <c r="BA41" s="420" t="s">
        <v>833</v>
      </c>
      <c r="BB41" s="420">
        <v>30</v>
      </c>
      <c r="BC41" s="419" t="s">
        <v>832</v>
      </c>
      <c r="BD41" s="418" t="s">
        <v>834</v>
      </c>
    </row>
    <row r="42" spans="2:56" ht="13.5">
      <c r="B42" s="412"/>
      <c r="C42" s="414"/>
      <c r="D42" s="414" t="s">
        <v>823</v>
      </c>
      <c r="E42" s="206" t="s">
        <v>433</v>
      </c>
      <c r="F42" s="411" t="s">
        <v>819</v>
      </c>
      <c r="G42" s="411" t="s">
        <v>829</v>
      </c>
      <c r="H42" s="411">
        <v>31</v>
      </c>
      <c r="I42" s="411">
        <v>-1</v>
      </c>
      <c r="J42" s="411" t="s">
        <v>820</v>
      </c>
      <c r="K42" s="420" t="s">
        <v>829</v>
      </c>
      <c r="L42" s="420">
        <v>31</v>
      </c>
      <c r="M42" s="419" t="s">
        <v>831</v>
      </c>
      <c r="N42" s="418" t="s">
        <v>821</v>
      </c>
      <c r="O42" s="411" t="s">
        <v>829</v>
      </c>
      <c r="P42" s="411">
        <v>31</v>
      </c>
      <c r="Q42" s="411">
        <v>-1</v>
      </c>
      <c r="R42" s="414" t="s">
        <v>822</v>
      </c>
      <c r="S42" s="419" t="s">
        <v>833</v>
      </c>
      <c r="T42" s="419">
        <v>31</v>
      </c>
      <c r="U42" s="421" t="s">
        <v>831</v>
      </c>
      <c r="V42" s="418" t="s">
        <v>825</v>
      </c>
      <c r="W42" t="s">
        <v>824</v>
      </c>
      <c r="X42" s="411" t="s">
        <v>829</v>
      </c>
      <c r="Y42" s="411">
        <v>31</v>
      </c>
      <c r="Z42" s="411">
        <v>-2</v>
      </c>
      <c r="AA42" s="411" t="s">
        <v>820</v>
      </c>
      <c r="AB42" s="420" t="s">
        <v>829</v>
      </c>
      <c r="AC42" s="420">
        <v>31</v>
      </c>
      <c r="AD42" s="419" t="s">
        <v>830</v>
      </c>
      <c r="AE42" s="418" t="s">
        <v>821</v>
      </c>
      <c r="AF42" s="411" t="s">
        <v>829</v>
      </c>
      <c r="AG42" s="411">
        <v>31</v>
      </c>
      <c r="AH42" s="411">
        <v>-2</v>
      </c>
      <c r="AI42" s="414" t="s">
        <v>822</v>
      </c>
      <c r="AJ42" s="420" t="s">
        <v>833</v>
      </c>
      <c r="AK42" s="420">
        <v>31</v>
      </c>
      <c r="AL42" s="419" t="s">
        <v>830</v>
      </c>
      <c r="AM42" s="418" t="s">
        <v>825</v>
      </c>
      <c r="AN42" t="s">
        <v>824</v>
      </c>
      <c r="AO42" s="411" t="s">
        <v>829</v>
      </c>
      <c r="AP42" s="411">
        <v>31</v>
      </c>
      <c r="AQ42" s="411">
        <v>-3</v>
      </c>
      <c r="AR42" s="411" t="s">
        <v>820</v>
      </c>
      <c r="AS42" s="420" t="s">
        <v>829</v>
      </c>
      <c r="AT42" s="420">
        <v>31</v>
      </c>
      <c r="AU42" s="419" t="s">
        <v>832</v>
      </c>
      <c r="AV42" s="418" t="s">
        <v>821</v>
      </c>
      <c r="AW42" s="411" t="s">
        <v>829</v>
      </c>
      <c r="AX42" s="411">
        <v>31</v>
      </c>
      <c r="AY42" s="411">
        <v>-3</v>
      </c>
      <c r="AZ42" s="414" t="s">
        <v>822</v>
      </c>
      <c r="BA42" s="420" t="s">
        <v>833</v>
      </c>
      <c r="BB42" s="420">
        <v>31</v>
      </c>
      <c r="BC42" s="419" t="s">
        <v>832</v>
      </c>
      <c r="BD42" s="418" t="s">
        <v>834</v>
      </c>
    </row>
    <row r="43" spans="2:56" ht="14.25">
      <c r="B43" s="412"/>
      <c r="C43" s="414"/>
      <c r="D43" s="414" t="s">
        <v>823</v>
      </c>
      <c r="E43" s="206" t="s">
        <v>434</v>
      </c>
      <c r="F43" s="411" t="s">
        <v>819</v>
      </c>
      <c r="G43" s="411" t="s">
        <v>829</v>
      </c>
      <c r="H43" s="411">
        <v>32</v>
      </c>
      <c r="I43" s="411">
        <v>-1</v>
      </c>
      <c r="J43" s="411" t="s">
        <v>820</v>
      </c>
      <c r="K43" s="420" t="s">
        <v>829</v>
      </c>
      <c r="L43" s="420">
        <v>32</v>
      </c>
      <c r="M43" s="419" t="s">
        <v>831</v>
      </c>
      <c r="N43" s="418" t="s">
        <v>821</v>
      </c>
      <c r="O43" s="411" t="s">
        <v>829</v>
      </c>
      <c r="P43" s="411">
        <v>32</v>
      </c>
      <c r="Q43" s="411">
        <v>-1</v>
      </c>
      <c r="R43" s="414" t="s">
        <v>822</v>
      </c>
      <c r="S43" s="419" t="s">
        <v>833</v>
      </c>
      <c r="T43" s="419">
        <v>32</v>
      </c>
      <c r="U43" s="421" t="s">
        <v>831</v>
      </c>
      <c r="V43" s="418" t="s">
        <v>825</v>
      </c>
      <c r="W43" t="s">
        <v>824</v>
      </c>
      <c r="X43" s="411" t="s">
        <v>829</v>
      </c>
      <c r="Y43" s="411">
        <v>32</v>
      </c>
      <c r="Z43" s="411">
        <v>-2</v>
      </c>
      <c r="AA43" s="411" t="s">
        <v>820</v>
      </c>
      <c r="AB43" s="420" t="s">
        <v>829</v>
      </c>
      <c r="AC43" s="420">
        <v>32</v>
      </c>
      <c r="AD43" s="419" t="s">
        <v>830</v>
      </c>
      <c r="AE43" s="418" t="s">
        <v>821</v>
      </c>
      <c r="AF43" s="411" t="s">
        <v>829</v>
      </c>
      <c r="AG43" s="411">
        <v>32</v>
      </c>
      <c r="AH43" s="411">
        <v>-2</v>
      </c>
      <c r="AI43" s="414" t="s">
        <v>822</v>
      </c>
      <c r="AJ43" s="420" t="s">
        <v>833</v>
      </c>
      <c r="AK43" s="420">
        <v>32</v>
      </c>
      <c r="AL43" s="419" t="s">
        <v>830</v>
      </c>
      <c r="AM43" s="418" t="s">
        <v>825</v>
      </c>
      <c r="AN43" t="s">
        <v>824</v>
      </c>
      <c r="AO43" s="411" t="s">
        <v>829</v>
      </c>
      <c r="AP43" s="411">
        <v>32</v>
      </c>
      <c r="AQ43" s="411">
        <v>-3</v>
      </c>
      <c r="AR43" s="411" t="s">
        <v>820</v>
      </c>
      <c r="AS43" s="420" t="s">
        <v>829</v>
      </c>
      <c r="AT43" s="420">
        <v>32</v>
      </c>
      <c r="AU43" s="419" t="s">
        <v>832</v>
      </c>
      <c r="AV43" s="418" t="s">
        <v>821</v>
      </c>
      <c r="AW43" s="411" t="s">
        <v>829</v>
      </c>
      <c r="AX43" s="411">
        <v>32</v>
      </c>
      <c r="AY43" s="411">
        <v>-3</v>
      </c>
      <c r="AZ43" s="414" t="s">
        <v>822</v>
      </c>
      <c r="BA43" s="420" t="s">
        <v>833</v>
      </c>
      <c r="BB43" s="420">
        <v>32</v>
      </c>
      <c r="BC43" s="419" t="s">
        <v>832</v>
      </c>
      <c r="BD43" s="418" t="s">
        <v>834</v>
      </c>
    </row>
    <row r="44" spans="2:56" ht="14.25">
      <c r="B44" s="412"/>
      <c r="C44" s="414"/>
      <c r="D44" s="414" t="s">
        <v>823</v>
      </c>
      <c r="E44" s="206" t="s">
        <v>435</v>
      </c>
      <c r="F44" s="411" t="s">
        <v>819</v>
      </c>
      <c r="G44" s="411" t="s">
        <v>829</v>
      </c>
      <c r="H44" s="411">
        <v>33</v>
      </c>
      <c r="I44" s="411">
        <v>-1</v>
      </c>
      <c r="J44" s="411" t="s">
        <v>820</v>
      </c>
      <c r="K44" s="420" t="s">
        <v>829</v>
      </c>
      <c r="L44" s="420">
        <v>33</v>
      </c>
      <c r="M44" s="419" t="s">
        <v>831</v>
      </c>
      <c r="N44" s="418" t="s">
        <v>821</v>
      </c>
      <c r="O44" s="411" t="s">
        <v>829</v>
      </c>
      <c r="P44" s="411">
        <v>33</v>
      </c>
      <c r="Q44" s="411">
        <v>-1</v>
      </c>
      <c r="R44" s="414" t="s">
        <v>822</v>
      </c>
      <c r="S44" s="419" t="s">
        <v>833</v>
      </c>
      <c r="T44" s="419">
        <v>33</v>
      </c>
      <c r="U44" s="421" t="s">
        <v>831</v>
      </c>
      <c r="V44" s="418" t="s">
        <v>825</v>
      </c>
      <c r="W44" t="s">
        <v>824</v>
      </c>
      <c r="X44" s="411" t="s">
        <v>829</v>
      </c>
      <c r="Y44" s="411">
        <v>33</v>
      </c>
      <c r="Z44" s="411">
        <v>-2</v>
      </c>
      <c r="AA44" s="411" t="s">
        <v>820</v>
      </c>
      <c r="AB44" s="420" t="s">
        <v>829</v>
      </c>
      <c r="AC44" s="420">
        <v>33</v>
      </c>
      <c r="AD44" s="419" t="s">
        <v>830</v>
      </c>
      <c r="AE44" s="418" t="s">
        <v>821</v>
      </c>
      <c r="AF44" s="411" t="s">
        <v>829</v>
      </c>
      <c r="AG44" s="411">
        <v>33</v>
      </c>
      <c r="AH44" s="411">
        <v>-2</v>
      </c>
      <c r="AI44" s="414" t="s">
        <v>822</v>
      </c>
      <c r="AJ44" s="420" t="s">
        <v>833</v>
      </c>
      <c r="AK44" s="420">
        <v>33</v>
      </c>
      <c r="AL44" s="419" t="s">
        <v>830</v>
      </c>
      <c r="AM44" s="418" t="s">
        <v>825</v>
      </c>
      <c r="AN44" t="s">
        <v>824</v>
      </c>
      <c r="AO44" s="411" t="s">
        <v>829</v>
      </c>
      <c r="AP44" s="411">
        <v>33</v>
      </c>
      <c r="AQ44" s="411">
        <v>-3</v>
      </c>
      <c r="AR44" s="411" t="s">
        <v>820</v>
      </c>
      <c r="AS44" s="420" t="s">
        <v>829</v>
      </c>
      <c r="AT44" s="420">
        <v>33</v>
      </c>
      <c r="AU44" s="419" t="s">
        <v>832</v>
      </c>
      <c r="AV44" s="418" t="s">
        <v>821</v>
      </c>
      <c r="AW44" s="411" t="s">
        <v>829</v>
      </c>
      <c r="AX44" s="411">
        <v>33</v>
      </c>
      <c r="AY44" s="411">
        <v>-3</v>
      </c>
      <c r="AZ44" s="414" t="s">
        <v>822</v>
      </c>
      <c r="BA44" s="420" t="s">
        <v>833</v>
      </c>
      <c r="BB44" s="420">
        <v>33</v>
      </c>
      <c r="BC44" s="419" t="s">
        <v>832</v>
      </c>
      <c r="BD44" s="418" t="s">
        <v>834</v>
      </c>
    </row>
    <row r="45" spans="2:56" ht="14.25">
      <c r="B45" s="412"/>
      <c r="C45" s="414"/>
      <c r="D45" s="414" t="s">
        <v>823</v>
      </c>
      <c r="E45" s="206" t="s">
        <v>437</v>
      </c>
      <c r="F45" s="411" t="s">
        <v>819</v>
      </c>
      <c r="G45" s="411" t="s">
        <v>829</v>
      </c>
      <c r="H45" s="411">
        <v>34</v>
      </c>
      <c r="I45" s="411">
        <v>-1</v>
      </c>
      <c r="J45" s="411" t="s">
        <v>820</v>
      </c>
      <c r="K45" s="420" t="s">
        <v>829</v>
      </c>
      <c r="L45" s="420">
        <v>34</v>
      </c>
      <c r="M45" s="419" t="s">
        <v>831</v>
      </c>
      <c r="N45" s="418" t="s">
        <v>821</v>
      </c>
      <c r="O45" s="411" t="s">
        <v>829</v>
      </c>
      <c r="P45" s="411">
        <v>34</v>
      </c>
      <c r="Q45" s="411">
        <v>-1</v>
      </c>
      <c r="R45" s="414" t="s">
        <v>822</v>
      </c>
      <c r="S45" s="419" t="s">
        <v>833</v>
      </c>
      <c r="T45" s="419">
        <v>34</v>
      </c>
      <c r="U45" s="421" t="s">
        <v>831</v>
      </c>
      <c r="V45" s="418" t="s">
        <v>825</v>
      </c>
      <c r="W45" t="s">
        <v>824</v>
      </c>
      <c r="X45" s="411" t="s">
        <v>829</v>
      </c>
      <c r="Y45" s="411">
        <v>34</v>
      </c>
      <c r="Z45" s="411">
        <v>-2</v>
      </c>
      <c r="AA45" s="411" t="s">
        <v>820</v>
      </c>
      <c r="AB45" s="420" t="s">
        <v>829</v>
      </c>
      <c r="AC45" s="420">
        <v>34</v>
      </c>
      <c r="AD45" s="419" t="s">
        <v>830</v>
      </c>
      <c r="AE45" s="418" t="s">
        <v>821</v>
      </c>
      <c r="AF45" s="411" t="s">
        <v>829</v>
      </c>
      <c r="AG45" s="411">
        <v>34</v>
      </c>
      <c r="AH45" s="411">
        <v>-2</v>
      </c>
      <c r="AI45" s="414" t="s">
        <v>822</v>
      </c>
      <c r="AJ45" s="420" t="s">
        <v>833</v>
      </c>
      <c r="AK45" s="420">
        <v>34</v>
      </c>
      <c r="AL45" s="419" t="s">
        <v>830</v>
      </c>
      <c r="AM45" s="418" t="s">
        <v>825</v>
      </c>
      <c r="AN45" t="s">
        <v>824</v>
      </c>
      <c r="AO45" s="411" t="s">
        <v>829</v>
      </c>
      <c r="AP45" s="411">
        <v>34</v>
      </c>
      <c r="AQ45" s="411">
        <v>-3</v>
      </c>
      <c r="AR45" s="411" t="s">
        <v>820</v>
      </c>
      <c r="AS45" s="420" t="s">
        <v>829</v>
      </c>
      <c r="AT45" s="420">
        <v>34</v>
      </c>
      <c r="AU45" s="419" t="s">
        <v>832</v>
      </c>
      <c r="AV45" s="418" t="s">
        <v>821</v>
      </c>
      <c r="AW45" s="411" t="s">
        <v>829</v>
      </c>
      <c r="AX45" s="411">
        <v>34</v>
      </c>
      <c r="AY45" s="411">
        <v>-3</v>
      </c>
      <c r="AZ45" s="414" t="s">
        <v>822</v>
      </c>
      <c r="BA45" s="420" t="s">
        <v>833</v>
      </c>
      <c r="BB45" s="420">
        <v>34</v>
      </c>
      <c r="BC45" s="419" t="s">
        <v>832</v>
      </c>
      <c r="BD45" s="418" t="s">
        <v>834</v>
      </c>
    </row>
    <row r="46" spans="2:56" ht="14.25">
      <c r="B46" s="412"/>
      <c r="C46" s="414"/>
      <c r="D46" s="414" t="s">
        <v>823</v>
      </c>
      <c r="E46" s="206" t="s">
        <v>438</v>
      </c>
      <c r="F46" s="411" t="s">
        <v>819</v>
      </c>
      <c r="G46" s="411" t="s">
        <v>829</v>
      </c>
      <c r="H46" s="411">
        <v>35</v>
      </c>
      <c r="I46" s="411">
        <v>-1</v>
      </c>
      <c r="J46" s="411" t="s">
        <v>820</v>
      </c>
      <c r="K46" s="420" t="s">
        <v>829</v>
      </c>
      <c r="L46" s="420">
        <v>35</v>
      </c>
      <c r="M46" s="419" t="s">
        <v>831</v>
      </c>
      <c r="N46" s="418" t="s">
        <v>821</v>
      </c>
      <c r="O46" s="411" t="s">
        <v>829</v>
      </c>
      <c r="P46" s="411">
        <v>35</v>
      </c>
      <c r="Q46" s="411">
        <v>-1</v>
      </c>
      <c r="R46" s="414" t="s">
        <v>822</v>
      </c>
      <c r="S46" s="419" t="s">
        <v>833</v>
      </c>
      <c r="T46" s="419">
        <v>35</v>
      </c>
      <c r="U46" s="421" t="s">
        <v>831</v>
      </c>
      <c r="V46" s="418" t="s">
        <v>825</v>
      </c>
      <c r="W46" t="s">
        <v>824</v>
      </c>
      <c r="X46" s="411" t="s">
        <v>829</v>
      </c>
      <c r="Y46" s="411">
        <v>35</v>
      </c>
      <c r="Z46" s="411">
        <v>-2</v>
      </c>
      <c r="AA46" s="411" t="s">
        <v>820</v>
      </c>
      <c r="AB46" s="420" t="s">
        <v>829</v>
      </c>
      <c r="AC46" s="420">
        <v>35</v>
      </c>
      <c r="AD46" s="419" t="s">
        <v>830</v>
      </c>
      <c r="AE46" s="418" t="s">
        <v>821</v>
      </c>
      <c r="AF46" s="411" t="s">
        <v>829</v>
      </c>
      <c r="AG46" s="411">
        <v>35</v>
      </c>
      <c r="AH46" s="411">
        <v>-2</v>
      </c>
      <c r="AI46" s="414" t="s">
        <v>822</v>
      </c>
      <c r="AJ46" s="420" t="s">
        <v>833</v>
      </c>
      <c r="AK46" s="420">
        <v>35</v>
      </c>
      <c r="AL46" s="419" t="s">
        <v>830</v>
      </c>
      <c r="AM46" s="418" t="s">
        <v>825</v>
      </c>
      <c r="AN46" t="s">
        <v>824</v>
      </c>
      <c r="AO46" s="411" t="s">
        <v>829</v>
      </c>
      <c r="AP46" s="411">
        <v>35</v>
      </c>
      <c r="AQ46" s="411">
        <v>-3</v>
      </c>
      <c r="AR46" s="411" t="s">
        <v>820</v>
      </c>
      <c r="AS46" s="420" t="s">
        <v>829</v>
      </c>
      <c r="AT46" s="420">
        <v>35</v>
      </c>
      <c r="AU46" s="419" t="s">
        <v>832</v>
      </c>
      <c r="AV46" s="418" t="s">
        <v>821</v>
      </c>
      <c r="AW46" s="411" t="s">
        <v>829</v>
      </c>
      <c r="AX46" s="411">
        <v>35</v>
      </c>
      <c r="AY46" s="411">
        <v>-3</v>
      </c>
      <c r="AZ46" s="414" t="s">
        <v>822</v>
      </c>
      <c r="BA46" s="420" t="s">
        <v>833</v>
      </c>
      <c r="BB46" s="420">
        <v>35</v>
      </c>
      <c r="BC46" s="419" t="s">
        <v>832</v>
      </c>
      <c r="BD46" s="418" t="s">
        <v>834</v>
      </c>
    </row>
    <row r="47" spans="2:56" ht="14.25">
      <c r="B47" s="412"/>
      <c r="C47" s="414"/>
      <c r="D47" s="414" t="s">
        <v>823</v>
      </c>
      <c r="E47" s="206" t="s">
        <v>439</v>
      </c>
      <c r="F47" s="411" t="s">
        <v>819</v>
      </c>
      <c r="G47" s="411" t="s">
        <v>829</v>
      </c>
      <c r="H47" s="411">
        <v>36</v>
      </c>
      <c r="I47" s="411">
        <v>-1</v>
      </c>
      <c r="J47" s="411" t="s">
        <v>820</v>
      </c>
      <c r="K47" s="420" t="s">
        <v>829</v>
      </c>
      <c r="L47" s="420">
        <v>36</v>
      </c>
      <c r="M47" s="419" t="s">
        <v>831</v>
      </c>
      <c r="N47" s="418" t="s">
        <v>821</v>
      </c>
      <c r="O47" s="411" t="s">
        <v>829</v>
      </c>
      <c r="P47" s="411">
        <v>36</v>
      </c>
      <c r="Q47" s="411">
        <v>-1</v>
      </c>
      <c r="R47" s="414" t="s">
        <v>822</v>
      </c>
      <c r="S47" s="419" t="s">
        <v>833</v>
      </c>
      <c r="T47" s="419">
        <v>36</v>
      </c>
      <c r="U47" s="421" t="s">
        <v>831</v>
      </c>
      <c r="V47" s="418" t="s">
        <v>825</v>
      </c>
      <c r="W47" t="s">
        <v>824</v>
      </c>
      <c r="X47" s="411" t="s">
        <v>829</v>
      </c>
      <c r="Y47" s="411">
        <v>36</v>
      </c>
      <c r="Z47" s="411">
        <v>-2</v>
      </c>
      <c r="AA47" s="411" t="s">
        <v>820</v>
      </c>
      <c r="AB47" s="420" t="s">
        <v>829</v>
      </c>
      <c r="AC47" s="420">
        <v>36</v>
      </c>
      <c r="AD47" s="419" t="s">
        <v>830</v>
      </c>
      <c r="AE47" s="418" t="s">
        <v>821</v>
      </c>
      <c r="AF47" s="411" t="s">
        <v>829</v>
      </c>
      <c r="AG47" s="411">
        <v>36</v>
      </c>
      <c r="AH47" s="411">
        <v>-2</v>
      </c>
      <c r="AI47" s="414" t="s">
        <v>822</v>
      </c>
      <c r="AJ47" s="420" t="s">
        <v>833</v>
      </c>
      <c r="AK47" s="420">
        <v>36</v>
      </c>
      <c r="AL47" s="419" t="s">
        <v>830</v>
      </c>
      <c r="AM47" s="418" t="s">
        <v>825</v>
      </c>
      <c r="AN47" t="s">
        <v>824</v>
      </c>
      <c r="AO47" s="411" t="s">
        <v>829</v>
      </c>
      <c r="AP47" s="411">
        <v>36</v>
      </c>
      <c r="AQ47" s="411">
        <v>-3</v>
      </c>
      <c r="AR47" s="411" t="s">
        <v>820</v>
      </c>
      <c r="AS47" s="420" t="s">
        <v>829</v>
      </c>
      <c r="AT47" s="420">
        <v>36</v>
      </c>
      <c r="AU47" s="419" t="s">
        <v>832</v>
      </c>
      <c r="AV47" s="418" t="s">
        <v>821</v>
      </c>
      <c r="AW47" s="411" t="s">
        <v>829</v>
      </c>
      <c r="AX47" s="411">
        <v>36</v>
      </c>
      <c r="AY47" s="411">
        <v>-3</v>
      </c>
      <c r="AZ47" s="414" t="s">
        <v>822</v>
      </c>
      <c r="BA47" s="420" t="s">
        <v>833</v>
      </c>
      <c r="BB47" s="420">
        <v>36</v>
      </c>
      <c r="BC47" s="419" t="s">
        <v>832</v>
      </c>
      <c r="BD47" s="418" t="s">
        <v>834</v>
      </c>
    </row>
    <row r="48" spans="2:56" ht="14.25">
      <c r="B48" s="412"/>
      <c r="C48" s="414"/>
      <c r="D48" s="414" t="s">
        <v>823</v>
      </c>
      <c r="E48" s="206" t="s">
        <v>440</v>
      </c>
      <c r="F48" s="411" t="s">
        <v>819</v>
      </c>
      <c r="G48" s="411" t="s">
        <v>829</v>
      </c>
      <c r="H48" s="411">
        <v>37</v>
      </c>
      <c r="I48" s="411">
        <v>-1</v>
      </c>
      <c r="J48" s="411" t="s">
        <v>820</v>
      </c>
      <c r="K48" s="420" t="s">
        <v>829</v>
      </c>
      <c r="L48" s="420">
        <v>37</v>
      </c>
      <c r="M48" s="419" t="s">
        <v>831</v>
      </c>
      <c r="N48" s="418" t="s">
        <v>821</v>
      </c>
      <c r="O48" s="411" t="s">
        <v>829</v>
      </c>
      <c r="P48" s="411">
        <v>37</v>
      </c>
      <c r="Q48" s="411">
        <v>-1</v>
      </c>
      <c r="R48" s="414" t="s">
        <v>822</v>
      </c>
      <c r="S48" s="419" t="s">
        <v>833</v>
      </c>
      <c r="T48" s="419">
        <v>37</v>
      </c>
      <c r="U48" s="421" t="s">
        <v>831</v>
      </c>
      <c r="V48" s="418" t="s">
        <v>825</v>
      </c>
      <c r="W48" t="s">
        <v>824</v>
      </c>
      <c r="X48" s="411" t="s">
        <v>829</v>
      </c>
      <c r="Y48" s="411">
        <v>37</v>
      </c>
      <c r="Z48" s="411">
        <v>-2</v>
      </c>
      <c r="AA48" s="411" t="s">
        <v>820</v>
      </c>
      <c r="AB48" s="420" t="s">
        <v>829</v>
      </c>
      <c r="AC48" s="420">
        <v>37</v>
      </c>
      <c r="AD48" s="419" t="s">
        <v>830</v>
      </c>
      <c r="AE48" s="418" t="s">
        <v>821</v>
      </c>
      <c r="AF48" s="411" t="s">
        <v>829</v>
      </c>
      <c r="AG48" s="411">
        <v>37</v>
      </c>
      <c r="AH48" s="411">
        <v>-2</v>
      </c>
      <c r="AI48" s="414" t="s">
        <v>822</v>
      </c>
      <c r="AJ48" s="420" t="s">
        <v>833</v>
      </c>
      <c r="AK48" s="420">
        <v>37</v>
      </c>
      <c r="AL48" s="419" t="s">
        <v>830</v>
      </c>
      <c r="AM48" s="418" t="s">
        <v>825</v>
      </c>
      <c r="AN48" t="s">
        <v>824</v>
      </c>
      <c r="AO48" s="411" t="s">
        <v>829</v>
      </c>
      <c r="AP48" s="411">
        <v>37</v>
      </c>
      <c r="AQ48" s="411">
        <v>-3</v>
      </c>
      <c r="AR48" s="411" t="s">
        <v>820</v>
      </c>
      <c r="AS48" s="420" t="s">
        <v>829</v>
      </c>
      <c r="AT48" s="420">
        <v>37</v>
      </c>
      <c r="AU48" s="419" t="s">
        <v>832</v>
      </c>
      <c r="AV48" s="418" t="s">
        <v>821</v>
      </c>
      <c r="AW48" s="411" t="s">
        <v>829</v>
      </c>
      <c r="AX48" s="411">
        <v>37</v>
      </c>
      <c r="AY48" s="411">
        <v>-3</v>
      </c>
      <c r="AZ48" s="414" t="s">
        <v>822</v>
      </c>
      <c r="BA48" s="420" t="s">
        <v>833</v>
      </c>
      <c r="BB48" s="420">
        <v>37</v>
      </c>
      <c r="BC48" s="419" t="s">
        <v>832</v>
      </c>
      <c r="BD48" s="418" t="s">
        <v>834</v>
      </c>
    </row>
    <row r="49" spans="2:56" ht="13.5">
      <c r="B49" s="412"/>
      <c r="C49" s="414"/>
      <c r="D49" s="414" t="s">
        <v>823</v>
      </c>
      <c r="E49" s="206" t="s">
        <v>441</v>
      </c>
      <c r="F49" s="411" t="s">
        <v>819</v>
      </c>
      <c r="G49" s="411" t="s">
        <v>829</v>
      </c>
      <c r="H49" s="411">
        <v>38</v>
      </c>
      <c r="I49" s="411">
        <v>-1</v>
      </c>
      <c r="J49" s="411" t="s">
        <v>820</v>
      </c>
      <c r="K49" s="420" t="s">
        <v>829</v>
      </c>
      <c r="L49" s="420">
        <v>38</v>
      </c>
      <c r="M49" s="419" t="s">
        <v>831</v>
      </c>
      <c r="N49" s="418" t="s">
        <v>821</v>
      </c>
      <c r="O49" s="411" t="s">
        <v>829</v>
      </c>
      <c r="P49" s="411">
        <v>38</v>
      </c>
      <c r="Q49" s="411">
        <v>-1</v>
      </c>
      <c r="R49" s="414" t="s">
        <v>822</v>
      </c>
      <c r="S49" s="419" t="s">
        <v>833</v>
      </c>
      <c r="T49" s="419">
        <v>38</v>
      </c>
      <c r="U49" s="421" t="s">
        <v>831</v>
      </c>
      <c r="V49" s="418" t="s">
        <v>825</v>
      </c>
      <c r="W49" t="s">
        <v>824</v>
      </c>
      <c r="X49" s="411" t="s">
        <v>829</v>
      </c>
      <c r="Y49" s="411">
        <v>38</v>
      </c>
      <c r="Z49" s="411">
        <v>-2</v>
      </c>
      <c r="AA49" s="411" t="s">
        <v>820</v>
      </c>
      <c r="AB49" s="420" t="s">
        <v>829</v>
      </c>
      <c r="AC49" s="420">
        <v>38</v>
      </c>
      <c r="AD49" s="419" t="s">
        <v>830</v>
      </c>
      <c r="AE49" s="418" t="s">
        <v>821</v>
      </c>
      <c r="AF49" s="411" t="s">
        <v>829</v>
      </c>
      <c r="AG49" s="411">
        <v>38</v>
      </c>
      <c r="AH49" s="411">
        <v>-2</v>
      </c>
      <c r="AI49" s="414" t="s">
        <v>822</v>
      </c>
      <c r="AJ49" s="420" t="s">
        <v>833</v>
      </c>
      <c r="AK49" s="420">
        <v>38</v>
      </c>
      <c r="AL49" s="419" t="s">
        <v>830</v>
      </c>
      <c r="AM49" s="418" t="s">
        <v>825</v>
      </c>
      <c r="AN49" t="s">
        <v>824</v>
      </c>
      <c r="AO49" s="411" t="s">
        <v>829</v>
      </c>
      <c r="AP49" s="411">
        <v>38</v>
      </c>
      <c r="AQ49" s="411">
        <v>-3</v>
      </c>
      <c r="AR49" s="411" t="s">
        <v>820</v>
      </c>
      <c r="AS49" s="420" t="s">
        <v>829</v>
      </c>
      <c r="AT49" s="420">
        <v>38</v>
      </c>
      <c r="AU49" s="419" t="s">
        <v>832</v>
      </c>
      <c r="AV49" s="418" t="s">
        <v>821</v>
      </c>
      <c r="AW49" s="411" t="s">
        <v>829</v>
      </c>
      <c r="AX49" s="411">
        <v>38</v>
      </c>
      <c r="AY49" s="411">
        <v>-3</v>
      </c>
      <c r="AZ49" s="414" t="s">
        <v>822</v>
      </c>
      <c r="BA49" s="420" t="s">
        <v>833</v>
      </c>
      <c r="BB49" s="420">
        <v>38</v>
      </c>
      <c r="BC49" s="419" t="s">
        <v>832</v>
      </c>
      <c r="BD49" s="418" t="s">
        <v>834</v>
      </c>
    </row>
    <row r="50" spans="2:56" ht="14.25">
      <c r="B50" s="412"/>
      <c r="C50" s="414"/>
      <c r="D50" s="414" t="s">
        <v>823</v>
      </c>
      <c r="E50" s="206" t="s">
        <v>443</v>
      </c>
      <c r="F50" s="411" t="s">
        <v>819</v>
      </c>
      <c r="G50" s="411" t="s">
        <v>829</v>
      </c>
      <c r="H50" s="411">
        <v>39</v>
      </c>
      <c r="I50" s="411">
        <v>-1</v>
      </c>
      <c r="J50" s="411" t="s">
        <v>820</v>
      </c>
      <c r="K50" s="420" t="s">
        <v>829</v>
      </c>
      <c r="L50" s="420">
        <v>39</v>
      </c>
      <c r="M50" s="419" t="s">
        <v>831</v>
      </c>
      <c r="N50" s="418" t="s">
        <v>821</v>
      </c>
      <c r="O50" s="411" t="s">
        <v>829</v>
      </c>
      <c r="P50" s="411">
        <v>39</v>
      </c>
      <c r="Q50" s="411">
        <v>-1</v>
      </c>
      <c r="R50" s="414" t="s">
        <v>822</v>
      </c>
      <c r="S50" s="419" t="s">
        <v>833</v>
      </c>
      <c r="T50" s="419">
        <v>39</v>
      </c>
      <c r="U50" s="421" t="s">
        <v>831</v>
      </c>
      <c r="V50" s="418" t="s">
        <v>825</v>
      </c>
      <c r="W50" t="s">
        <v>824</v>
      </c>
      <c r="X50" s="411" t="s">
        <v>829</v>
      </c>
      <c r="Y50" s="411">
        <v>39</v>
      </c>
      <c r="Z50" s="411">
        <v>-2</v>
      </c>
      <c r="AA50" s="411" t="s">
        <v>820</v>
      </c>
      <c r="AB50" s="420" t="s">
        <v>829</v>
      </c>
      <c r="AC50" s="420">
        <v>39</v>
      </c>
      <c r="AD50" s="419" t="s">
        <v>830</v>
      </c>
      <c r="AE50" s="418" t="s">
        <v>821</v>
      </c>
      <c r="AF50" s="411" t="s">
        <v>829</v>
      </c>
      <c r="AG50" s="411">
        <v>39</v>
      </c>
      <c r="AH50" s="411">
        <v>-2</v>
      </c>
      <c r="AI50" s="414" t="s">
        <v>822</v>
      </c>
      <c r="AJ50" s="420" t="s">
        <v>833</v>
      </c>
      <c r="AK50" s="420">
        <v>39</v>
      </c>
      <c r="AL50" s="419" t="s">
        <v>830</v>
      </c>
      <c r="AM50" s="418" t="s">
        <v>825</v>
      </c>
      <c r="AN50" t="s">
        <v>824</v>
      </c>
      <c r="AO50" s="411" t="s">
        <v>829</v>
      </c>
      <c r="AP50" s="411">
        <v>39</v>
      </c>
      <c r="AQ50" s="411">
        <v>-3</v>
      </c>
      <c r="AR50" s="411" t="s">
        <v>820</v>
      </c>
      <c r="AS50" s="420" t="s">
        <v>829</v>
      </c>
      <c r="AT50" s="420">
        <v>39</v>
      </c>
      <c r="AU50" s="419" t="s">
        <v>832</v>
      </c>
      <c r="AV50" s="418" t="s">
        <v>821</v>
      </c>
      <c r="AW50" s="411" t="s">
        <v>829</v>
      </c>
      <c r="AX50" s="411">
        <v>39</v>
      </c>
      <c r="AY50" s="411">
        <v>-3</v>
      </c>
      <c r="AZ50" s="414" t="s">
        <v>822</v>
      </c>
      <c r="BA50" s="420" t="s">
        <v>833</v>
      </c>
      <c r="BB50" s="420">
        <v>39</v>
      </c>
      <c r="BC50" s="419" t="s">
        <v>832</v>
      </c>
      <c r="BD50" s="418" t="s">
        <v>834</v>
      </c>
    </row>
    <row r="51" spans="2:56" ht="14.25">
      <c r="B51" s="412"/>
      <c r="C51" s="414"/>
      <c r="D51" s="414" t="s">
        <v>823</v>
      </c>
      <c r="E51" s="206" t="s">
        <v>444</v>
      </c>
      <c r="F51" s="411" t="s">
        <v>819</v>
      </c>
      <c r="G51" s="411" t="s">
        <v>829</v>
      </c>
      <c r="H51" s="411">
        <v>40</v>
      </c>
      <c r="I51" s="411">
        <v>-1</v>
      </c>
      <c r="J51" s="411" t="s">
        <v>820</v>
      </c>
      <c r="K51" s="420" t="s">
        <v>829</v>
      </c>
      <c r="L51" s="420">
        <v>40</v>
      </c>
      <c r="M51" s="419" t="s">
        <v>831</v>
      </c>
      <c r="N51" s="418" t="s">
        <v>821</v>
      </c>
      <c r="O51" s="411" t="s">
        <v>829</v>
      </c>
      <c r="P51" s="411">
        <v>40</v>
      </c>
      <c r="Q51" s="411">
        <v>-1</v>
      </c>
      <c r="R51" s="414" t="s">
        <v>822</v>
      </c>
      <c r="S51" s="419" t="s">
        <v>833</v>
      </c>
      <c r="T51" s="419">
        <v>40</v>
      </c>
      <c r="U51" s="421" t="s">
        <v>831</v>
      </c>
      <c r="V51" s="418" t="s">
        <v>825</v>
      </c>
      <c r="W51" t="s">
        <v>824</v>
      </c>
      <c r="X51" s="411" t="s">
        <v>829</v>
      </c>
      <c r="Y51" s="411">
        <v>40</v>
      </c>
      <c r="Z51" s="411">
        <v>-2</v>
      </c>
      <c r="AA51" s="411" t="s">
        <v>820</v>
      </c>
      <c r="AB51" s="420" t="s">
        <v>829</v>
      </c>
      <c r="AC51" s="420">
        <v>40</v>
      </c>
      <c r="AD51" s="419" t="s">
        <v>830</v>
      </c>
      <c r="AE51" s="418" t="s">
        <v>821</v>
      </c>
      <c r="AF51" s="411" t="s">
        <v>829</v>
      </c>
      <c r="AG51" s="411">
        <v>40</v>
      </c>
      <c r="AH51" s="411">
        <v>-2</v>
      </c>
      <c r="AI51" s="414" t="s">
        <v>822</v>
      </c>
      <c r="AJ51" s="420" t="s">
        <v>833</v>
      </c>
      <c r="AK51" s="420">
        <v>40</v>
      </c>
      <c r="AL51" s="419" t="s">
        <v>830</v>
      </c>
      <c r="AM51" s="418" t="s">
        <v>825</v>
      </c>
      <c r="AN51" t="s">
        <v>824</v>
      </c>
      <c r="AO51" s="411" t="s">
        <v>829</v>
      </c>
      <c r="AP51" s="411">
        <v>40</v>
      </c>
      <c r="AQ51" s="411">
        <v>-3</v>
      </c>
      <c r="AR51" s="411" t="s">
        <v>820</v>
      </c>
      <c r="AS51" s="420" t="s">
        <v>829</v>
      </c>
      <c r="AT51" s="420">
        <v>40</v>
      </c>
      <c r="AU51" s="419" t="s">
        <v>832</v>
      </c>
      <c r="AV51" s="418" t="s">
        <v>821</v>
      </c>
      <c r="AW51" s="411" t="s">
        <v>829</v>
      </c>
      <c r="AX51" s="411">
        <v>40</v>
      </c>
      <c r="AY51" s="411">
        <v>-3</v>
      </c>
      <c r="AZ51" s="414" t="s">
        <v>822</v>
      </c>
      <c r="BA51" s="420" t="s">
        <v>833</v>
      </c>
      <c r="BB51" s="420">
        <v>40</v>
      </c>
      <c r="BC51" s="419" t="s">
        <v>832</v>
      </c>
      <c r="BD51" s="418" t="s">
        <v>834</v>
      </c>
    </row>
    <row r="52" spans="2:56" ht="14.25">
      <c r="B52" s="412"/>
      <c r="C52" s="414"/>
      <c r="D52" s="414" t="s">
        <v>823</v>
      </c>
      <c r="E52" s="206" t="s">
        <v>445</v>
      </c>
      <c r="F52" s="411" t="s">
        <v>819</v>
      </c>
      <c r="G52" s="411" t="s">
        <v>829</v>
      </c>
      <c r="H52" s="411">
        <v>41</v>
      </c>
      <c r="I52" s="411">
        <v>-1</v>
      </c>
      <c r="J52" s="411" t="s">
        <v>820</v>
      </c>
      <c r="K52" s="420" t="s">
        <v>829</v>
      </c>
      <c r="L52" s="420">
        <v>41</v>
      </c>
      <c r="M52" s="419" t="s">
        <v>831</v>
      </c>
      <c r="N52" s="418" t="s">
        <v>821</v>
      </c>
      <c r="O52" s="411" t="s">
        <v>829</v>
      </c>
      <c r="P52" s="411">
        <v>41</v>
      </c>
      <c r="Q52" s="411">
        <v>-1</v>
      </c>
      <c r="R52" s="414" t="s">
        <v>822</v>
      </c>
      <c r="S52" s="419" t="s">
        <v>833</v>
      </c>
      <c r="T52" s="419">
        <v>41</v>
      </c>
      <c r="U52" s="421" t="s">
        <v>831</v>
      </c>
      <c r="V52" s="418" t="s">
        <v>825</v>
      </c>
      <c r="W52" t="s">
        <v>824</v>
      </c>
      <c r="X52" s="411" t="s">
        <v>829</v>
      </c>
      <c r="Y52" s="411">
        <v>41</v>
      </c>
      <c r="Z52" s="411">
        <v>-2</v>
      </c>
      <c r="AA52" s="411" t="s">
        <v>820</v>
      </c>
      <c r="AB52" s="420" t="s">
        <v>829</v>
      </c>
      <c r="AC52" s="420">
        <v>41</v>
      </c>
      <c r="AD52" s="419" t="s">
        <v>830</v>
      </c>
      <c r="AE52" s="418" t="s">
        <v>821</v>
      </c>
      <c r="AF52" s="411" t="s">
        <v>829</v>
      </c>
      <c r="AG52" s="411">
        <v>41</v>
      </c>
      <c r="AH52" s="411">
        <v>-2</v>
      </c>
      <c r="AI52" s="414" t="s">
        <v>822</v>
      </c>
      <c r="AJ52" s="420" t="s">
        <v>833</v>
      </c>
      <c r="AK52" s="420">
        <v>41</v>
      </c>
      <c r="AL52" s="419" t="s">
        <v>830</v>
      </c>
      <c r="AM52" s="418" t="s">
        <v>825</v>
      </c>
      <c r="AN52" t="s">
        <v>824</v>
      </c>
      <c r="AO52" s="411" t="s">
        <v>829</v>
      </c>
      <c r="AP52" s="411">
        <v>41</v>
      </c>
      <c r="AQ52" s="411">
        <v>-3</v>
      </c>
      <c r="AR52" s="411" t="s">
        <v>820</v>
      </c>
      <c r="AS52" s="420" t="s">
        <v>829</v>
      </c>
      <c r="AT52" s="420">
        <v>41</v>
      </c>
      <c r="AU52" s="419" t="s">
        <v>832</v>
      </c>
      <c r="AV52" s="418" t="s">
        <v>821</v>
      </c>
      <c r="AW52" s="411" t="s">
        <v>829</v>
      </c>
      <c r="AX52" s="411">
        <v>41</v>
      </c>
      <c r="AY52" s="411">
        <v>-3</v>
      </c>
      <c r="AZ52" s="414" t="s">
        <v>822</v>
      </c>
      <c r="BA52" s="420" t="s">
        <v>833</v>
      </c>
      <c r="BB52" s="420">
        <v>41</v>
      </c>
      <c r="BC52" s="419" t="s">
        <v>832</v>
      </c>
      <c r="BD52" s="418" t="s">
        <v>834</v>
      </c>
    </row>
    <row r="53" spans="2:56" ht="14.25">
      <c r="B53" s="412"/>
      <c r="C53" s="414"/>
      <c r="D53" s="414" t="s">
        <v>823</v>
      </c>
      <c r="E53" s="206" t="s">
        <v>446</v>
      </c>
      <c r="F53" s="411" t="s">
        <v>819</v>
      </c>
      <c r="G53" s="411" t="s">
        <v>829</v>
      </c>
      <c r="H53" s="411">
        <v>42</v>
      </c>
      <c r="I53" s="411">
        <v>-1</v>
      </c>
      <c r="J53" s="411" t="s">
        <v>820</v>
      </c>
      <c r="K53" s="420" t="s">
        <v>829</v>
      </c>
      <c r="L53" s="420">
        <v>42</v>
      </c>
      <c r="M53" s="419" t="s">
        <v>831</v>
      </c>
      <c r="N53" s="418" t="s">
        <v>821</v>
      </c>
      <c r="O53" s="411" t="s">
        <v>829</v>
      </c>
      <c r="P53" s="411">
        <v>42</v>
      </c>
      <c r="Q53" s="411">
        <v>-1</v>
      </c>
      <c r="R53" s="414" t="s">
        <v>822</v>
      </c>
      <c r="S53" s="419" t="s">
        <v>833</v>
      </c>
      <c r="T53" s="419">
        <v>42</v>
      </c>
      <c r="U53" s="421" t="s">
        <v>831</v>
      </c>
      <c r="V53" s="418" t="s">
        <v>825</v>
      </c>
      <c r="W53" t="s">
        <v>824</v>
      </c>
      <c r="X53" s="411" t="s">
        <v>829</v>
      </c>
      <c r="Y53" s="411">
        <v>42</v>
      </c>
      <c r="Z53" s="411">
        <v>-2</v>
      </c>
      <c r="AA53" s="411" t="s">
        <v>820</v>
      </c>
      <c r="AB53" s="420" t="s">
        <v>829</v>
      </c>
      <c r="AC53" s="420">
        <v>42</v>
      </c>
      <c r="AD53" s="419" t="s">
        <v>830</v>
      </c>
      <c r="AE53" s="418" t="s">
        <v>821</v>
      </c>
      <c r="AF53" s="411" t="s">
        <v>829</v>
      </c>
      <c r="AG53" s="411">
        <v>42</v>
      </c>
      <c r="AH53" s="411">
        <v>-2</v>
      </c>
      <c r="AI53" s="414" t="s">
        <v>822</v>
      </c>
      <c r="AJ53" s="420" t="s">
        <v>833</v>
      </c>
      <c r="AK53" s="420">
        <v>42</v>
      </c>
      <c r="AL53" s="419" t="s">
        <v>830</v>
      </c>
      <c r="AM53" s="418" t="s">
        <v>825</v>
      </c>
      <c r="AN53" t="s">
        <v>824</v>
      </c>
      <c r="AO53" s="411" t="s">
        <v>829</v>
      </c>
      <c r="AP53" s="411">
        <v>42</v>
      </c>
      <c r="AQ53" s="411">
        <v>-3</v>
      </c>
      <c r="AR53" s="411" t="s">
        <v>820</v>
      </c>
      <c r="AS53" s="420" t="s">
        <v>829</v>
      </c>
      <c r="AT53" s="420">
        <v>42</v>
      </c>
      <c r="AU53" s="419" t="s">
        <v>832</v>
      </c>
      <c r="AV53" s="418" t="s">
        <v>821</v>
      </c>
      <c r="AW53" s="411" t="s">
        <v>829</v>
      </c>
      <c r="AX53" s="411">
        <v>42</v>
      </c>
      <c r="AY53" s="411">
        <v>-3</v>
      </c>
      <c r="AZ53" s="414" t="s">
        <v>822</v>
      </c>
      <c r="BA53" s="420" t="s">
        <v>833</v>
      </c>
      <c r="BB53" s="420">
        <v>42</v>
      </c>
      <c r="BC53" s="419" t="s">
        <v>832</v>
      </c>
      <c r="BD53" s="418" t="s">
        <v>834</v>
      </c>
    </row>
    <row r="54" spans="2:56" ht="14.25">
      <c r="B54" s="412"/>
      <c r="C54" s="414"/>
      <c r="D54" s="414" t="s">
        <v>823</v>
      </c>
      <c r="E54" s="206" t="s">
        <v>447</v>
      </c>
      <c r="F54" s="411" t="s">
        <v>819</v>
      </c>
      <c r="G54" s="411" t="s">
        <v>829</v>
      </c>
      <c r="H54" s="411">
        <v>43</v>
      </c>
      <c r="I54" s="411">
        <v>-1</v>
      </c>
      <c r="J54" s="411" t="s">
        <v>820</v>
      </c>
      <c r="K54" s="420" t="s">
        <v>829</v>
      </c>
      <c r="L54" s="420">
        <v>43</v>
      </c>
      <c r="M54" s="419" t="s">
        <v>831</v>
      </c>
      <c r="N54" s="418" t="s">
        <v>821</v>
      </c>
      <c r="O54" s="411" t="s">
        <v>829</v>
      </c>
      <c r="P54" s="411">
        <v>43</v>
      </c>
      <c r="Q54" s="411">
        <v>-1</v>
      </c>
      <c r="R54" s="414" t="s">
        <v>822</v>
      </c>
      <c r="S54" s="419" t="s">
        <v>833</v>
      </c>
      <c r="T54" s="419">
        <v>43</v>
      </c>
      <c r="U54" s="421" t="s">
        <v>831</v>
      </c>
      <c r="V54" s="418" t="s">
        <v>825</v>
      </c>
      <c r="W54" t="s">
        <v>824</v>
      </c>
      <c r="X54" s="411" t="s">
        <v>829</v>
      </c>
      <c r="Y54" s="411">
        <v>43</v>
      </c>
      <c r="Z54" s="411">
        <v>-2</v>
      </c>
      <c r="AA54" s="411" t="s">
        <v>820</v>
      </c>
      <c r="AB54" s="420" t="s">
        <v>829</v>
      </c>
      <c r="AC54" s="420">
        <v>43</v>
      </c>
      <c r="AD54" s="419" t="s">
        <v>830</v>
      </c>
      <c r="AE54" s="418" t="s">
        <v>821</v>
      </c>
      <c r="AF54" s="411" t="s">
        <v>829</v>
      </c>
      <c r="AG54" s="411">
        <v>43</v>
      </c>
      <c r="AH54" s="411">
        <v>-2</v>
      </c>
      <c r="AI54" s="414" t="s">
        <v>822</v>
      </c>
      <c r="AJ54" s="420" t="s">
        <v>833</v>
      </c>
      <c r="AK54" s="420">
        <v>43</v>
      </c>
      <c r="AL54" s="419" t="s">
        <v>830</v>
      </c>
      <c r="AM54" s="418" t="s">
        <v>825</v>
      </c>
      <c r="AN54" t="s">
        <v>824</v>
      </c>
      <c r="AO54" s="411" t="s">
        <v>829</v>
      </c>
      <c r="AP54" s="411">
        <v>43</v>
      </c>
      <c r="AQ54" s="411">
        <v>-3</v>
      </c>
      <c r="AR54" s="411" t="s">
        <v>820</v>
      </c>
      <c r="AS54" s="420" t="s">
        <v>829</v>
      </c>
      <c r="AT54" s="420">
        <v>43</v>
      </c>
      <c r="AU54" s="419" t="s">
        <v>832</v>
      </c>
      <c r="AV54" s="418" t="s">
        <v>821</v>
      </c>
      <c r="AW54" s="411" t="s">
        <v>829</v>
      </c>
      <c r="AX54" s="411">
        <v>43</v>
      </c>
      <c r="AY54" s="411">
        <v>-3</v>
      </c>
      <c r="AZ54" s="414" t="s">
        <v>822</v>
      </c>
      <c r="BA54" s="420" t="s">
        <v>833</v>
      </c>
      <c r="BB54" s="420">
        <v>43</v>
      </c>
      <c r="BC54" s="419" t="s">
        <v>832</v>
      </c>
      <c r="BD54" s="418" t="s">
        <v>834</v>
      </c>
    </row>
    <row r="55" spans="2:56" ht="13.5">
      <c r="B55" s="412"/>
      <c r="C55" s="414"/>
      <c r="D55" s="414" t="s">
        <v>823</v>
      </c>
      <c r="E55" s="206" t="s">
        <v>448</v>
      </c>
      <c r="F55" s="411" t="s">
        <v>819</v>
      </c>
      <c r="G55" s="411" t="s">
        <v>829</v>
      </c>
      <c r="H55" s="411">
        <v>44</v>
      </c>
      <c r="I55" s="411">
        <v>-1</v>
      </c>
      <c r="J55" s="411" t="s">
        <v>820</v>
      </c>
      <c r="K55" s="420" t="s">
        <v>829</v>
      </c>
      <c r="L55" s="420">
        <v>44</v>
      </c>
      <c r="M55" s="419" t="s">
        <v>831</v>
      </c>
      <c r="N55" s="418" t="s">
        <v>821</v>
      </c>
      <c r="O55" s="411" t="s">
        <v>829</v>
      </c>
      <c r="P55" s="411">
        <v>44</v>
      </c>
      <c r="Q55" s="411">
        <v>-1</v>
      </c>
      <c r="R55" s="414" t="s">
        <v>822</v>
      </c>
      <c r="S55" s="419" t="s">
        <v>833</v>
      </c>
      <c r="T55" s="419">
        <v>44</v>
      </c>
      <c r="U55" s="421" t="s">
        <v>831</v>
      </c>
      <c r="V55" s="418" t="s">
        <v>825</v>
      </c>
      <c r="W55" t="s">
        <v>824</v>
      </c>
      <c r="X55" s="411" t="s">
        <v>829</v>
      </c>
      <c r="Y55" s="411">
        <v>44</v>
      </c>
      <c r="Z55" s="411">
        <v>-2</v>
      </c>
      <c r="AA55" s="411" t="s">
        <v>820</v>
      </c>
      <c r="AB55" s="420" t="s">
        <v>829</v>
      </c>
      <c r="AC55" s="420">
        <v>44</v>
      </c>
      <c r="AD55" s="419" t="s">
        <v>830</v>
      </c>
      <c r="AE55" s="418" t="s">
        <v>821</v>
      </c>
      <c r="AF55" s="411" t="s">
        <v>829</v>
      </c>
      <c r="AG55" s="411">
        <v>44</v>
      </c>
      <c r="AH55" s="411">
        <v>-2</v>
      </c>
      <c r="AI55" s="414" t="s">
        <v>822</v>
      </c>
      <c r="AJ55" s="420" t="s">
        <v>833</v>
      </c>
      <c r="AK55" s="420">
        <v>44</v>
      </c>
      <c r="AL55" s="419" t="s">
        <v>830</v>
      </c>
      <c r="AM55" s="418" t="s">
        <v>825</v>
      </c>
      <c r="AN55" t="s">
        <v>824</v>
      </c>
      <c r="AO55" s="411" t="s">
        <v>829</v>
      </c>
      <c r="AP55" s="411">
        <v>44</v>
      </c>
      <c r="AQ55" s="411">
        <v>-3</v>
      </c>
      <c r="AR55" s="411" t="s">
        <v>820</v>
      </c>
      <c r="AS55" s="420" t="s">
        <v>829</v>
      </c>
      <c r="AT55" s="420">
        <v>44</v>
      </c>
      <c r="AU55" s="419" t="s">
        <v>832</v>
      </c>
      <c r="AV55" s="418" t="s">
        <v>821</v>
      </c>
      <c r="AW55" s="411" t="s">
        <v>829</v>
      </c>
      <c r="AX55" s="411">
        <v>44</v>
      </c>
      <c r="AY55" s="411">
        <v>-3</v>
      </c>
      <c r="AZ55" s="414" t="s">
        <v>822</v>
      </c>
      <c r="BA55" s="420" t="s">
        <v>833</v>
      </c>
      <c r="BB55" s="420">
        <v>44</v>
      </c>
      <c r="BC55" s="419" t="s">
        <v>832</v>
      </c>
      <c r="BD55" s="418" t="s">
        <v>834</v>
      </c>
    </row>
    <row r="56" spans="2:56" ht="14.25">
      <c r="B56" s="412"/>
      <c r="C56" s="414"/>
      <c r="D56" s="414" t="s">
        <v>823</v>
      </c>
      <c r="E56" s="206" t="s">
        <v>450</v>
      </c>
      <c r="F56" s="411" t="s">
        <v>819</v>
      </c>
      <c r="G56" s="411" t="s">
        <v>829</v>
      </c>
      <c r="H56" s="411">
        <v>45</v>
      </c>
      <c r="I56" s="411">
        <v>-1</v>
      </c>
      <c r="J56" s="411" t="s">
        <v>820</v>
      </c>
      <c r="K56" s="420" t="s">
        <v>829</v>
      </c>
      <c r="L56" s="420">
        <v>45</v>
      </c>
      <c r="M56" s="419" t="s">
        <v>831</v>
      </c>
      <c r="N56" s="418" t="s">
        <v>821</v>
      </c>
      <c r="O56" s="411" t="s">
        <v>829</v>
      </c>
      <c r="P56" s="411">
        <v>45</v>
      </c>
      <c r="Q56" s="411">
        <v>-1</v>
      </c>
      <c r="R56" s="414" t="s">
        <v>822</v>
      </c>
      <c r="S56" s="419" t="s">
        <v>833</v>
      </c>
      <c r="T56" s="419">
        <v>45</v>
      </c>
      <c r="U56" s="421" t="s">
        <v>831</v>
      </c>
      <c r="V56" s="418" t="s">
        <v>825</v>
      </c>
      <c r="W56" t="s">
        <v>824</v>
      </c>
      <c r="X56" s="411" t="s">
        <v>829</v>
      </c>
      <c r="Y56" s="411">
        <v>45</v>
      </c>
      <c r="Z56" s="411">
        <v>-2</v>
      </c>
      <c r="AA56" s="411" t="s">
        <v>820</v>
      </c>
      <c r="AB56" s="420" t="s">
        <v>829</v>
      </c>
      <c r="AC56" s="420">
        <v>45</v>
      </c>
      <c r="AD56" s="419" t="s">
        <v>830</v>
      </c>
      <c r="AE56" s="418" t="s">
        <v>821</v>
      </c>
      <c r="AF56" s="411" t="s">
        <v>829</v>
      </c>
      <c r="AG56" s="411">
        <v>45</v>
      </c>
      <c r="AH56" s="411">
        <v>-2</v>
      </c>
      <c r="AI56" s="414" t="s">
        <v>822</v>
      </c>
      <c r="AJ56" s="420" t="s">
        <v>833</v>
      </c>
      <c r="AK56" s="420">
        <v>45</v>
      </c>
      <c r="AL56" s="419" t="s">
        <v>830</v>
      </c>
      <c r="AM56" s="418" t="s">
        <v>825</v>
      </c>
      <c r="AN56" t="s">
        <v>824</v>
      </c>
      <c r="AO56" s="411" t="s">
        <v>829</v>
      </c>
      <c r="AP56" s="411">
        <v>45</v>
      </c>
      <c r="AQ56" s="411">
        <v>-3</v>
      </c>
      <c r="AR56" s="411" t="s">
        <v>820</v>
      </c>
      <c r="AS56" s="420" t="s">
        <v>829</v>
      </c>
      <c r="AT56" s="420">
        <v>45</v>
      </c>
      <c r="AU56" s="419" t="s">
        <v>832</v>
      </c>
      <c r="AV56" s="418" t="s">
        <v>821</v>
      </c>
      <c r="AW56" s="411" t="s">
        <v>829</v>
      </c>
      <c r="AX56" s="411">
        <v>45</v>
      </c>
      <c r="AY56" s="411">
        <v>-3</v>
      </c>
      <c r="AZ56" s="414" t="s">
        <v>822</v>
      </c>
      <c r="BA56" s="420" t="s">
        <v>833</v>
      </c>
      <c r="BB56" s="420">
        <v>45</v>
      </c>
      <c r="BC56" s="419" t="s">
        <v>832</v>
      </c>
      <c r="BD56" s="418" t="s">
        <v>834</v>
      </c>
    </row>
    <row r="57" spans="2:56" ht="14.25">
      <c r="B57" s="412"/>
      <c r="C57" s="414"/>
      <c r="D57" s="414" t="s">
        <v>823</v>
      </c>
      <c r="E57" s="206" t="s">
        <v>451</v>
      </c>
      <c r="F57" s="411" t="s">
        <v>819</v>
      </c>
      <c r="G57" s="411" t="s">
        <v>829</v>
      </c>
      <c r="H57" s="411">
        <v>46</v>
      </c>
      <c r="I57" s="411">
        <v>-1</v>
      </c>
      <c r="J57" s="411" t="s">
        <v>820</v>
      </c>
      <c r="K57" s="420" t="s">
        <v>829</v>
      </c>
      <c r="L57" s="420">
        <v>46</v>
      </c>
      <c r="M57" s="419" t="s">
        <v>831</v>
      </c>
      <c r="N57" s="418" t="s">
        <v>821</v>
      </c>
      <c r="O57" s="411" t="s">
        <v>829</v>
      </c>
      <c r="P57" s="411">
        <v>46</v>
      </c>
      <c r="Q57" s="411">
        <v>-1</v>
      </c>
      <c r="R57" s="414" t="s">
        <v>822</v>
      </c>
      <c r="S57" s="419" t="s">
        <v>833</v>
      </c>
      <c r="T57" s="419">
        <v>46</v>
      </c>
      <c r="U57" s="421" t="s">
        <v>831</v>
      </c>
      <c r="V57" s="418" t="s">
        <v>825</v>
      </c>
      <c r="W57" t="s">
        <v>824</v>
      </c>
      <c r="X57" s="411" t="s">
        <v>829</v>
      </c>
      <c r="Y57" s="411">
        <v>46</v>
      </c>
      <c r="Z57" s="411">
        <v>-2</v>
      </c>
      <c r="AA57" s="411" t="s">
        <v>820</v>
      </c>
      <c r="AB57" s="420" t="s">
        <v>829</v>
      </c>
      <c r="AC57" s="420">
        <v>46</v>
      </c>
      <c r="AD57" s="419" t="s">
        <v>830</v>
      </c>
      <c r="AE57" s="418" t="s">
        <v>821</v>
      </c>
      <c r="AF57" s="411" t="s">
        <v>829</v>
      </c>
      <c r="AG57" s="411">
        <v>46</v>
      </c>
      <c r="AH57" s="411">
        <v>-2</v>
      </c>
      <c r="AI57" s="414" t="s">
        <v>822</v>
      </c>
      <c r="AJ57" s="420" t="s">
        <v>833</v>
      </c>
      <c r="AK57" s="420">
        <v>46</v>
      </c>
      <c r="AL57" s="419" t="s">
        <v>830</v>
      </c>
      <c r="AM57" s="418" t="s">
        <v>825</v>
      </c>
      <c r="AN57" t="s">
        <v>824</v>
      </c>
      <c r="AO57" s="411" t="s">
        <v>829</v>
      </c>
      <c r="AP57" s="411">
        <v>46</v>
      </c>
      <c r="AQ57" s="411">
        <v>-3</v>
      </c>
      <c r="AR57" s="411" t="s">
        <v>820</v>
      </c>
      <c r="AS57" s="420" t="s">
        <v>829</v>
      </c>
      <c r="AT57" s="420">
        <v>46</v>
      </c>
      <c r="AU57" s="419" t="s">
        <v>832</v>
      </c>
      <c r="AV57" s="418" t="s">
        <v>821</v>
      </c>
      <c r="AW57" s="411" t="s">
        <v>829</v>
      </c>
      <c r="AX57" s="411">
        <v>46</v>
      </c>
      <c r="AY57" s="411">
        <v>-3</v>
      </c>
      <c r="AZ57" s="414" t="s">
        <v>822</v>
      </c>
      <c r="BA57" s="420" t="s">
        <v>833</v>
      </c>
      <c r="BB57" s="420">
        <v>46</v>
      </c>
      <c r="BC57" s="419" t="s">
        <v>832</v>
      </c>
      <c r="BD57" s="418" t="s">
        <v>834</v>
      </c>
    </row>
    <row r="58" spans="2:56" ht="14.25">
      <c r="B58" s="412"/>
      <c r="C58" s="414"/>
      <c r="D58" s="414" t="s">
        <v>823</v>
      </c>
      <c r="E58" s="206" t="s">
        <v>453</v>
      </c>
      <c r="F58" s="411" t="s">
        <v>819</v>
      </c>
      <c r="G58" s="411" t="s">
        <v>829</v>
      </c>
      <c r="H58" s="411">
        <v>47</v>
      </c>
      <c r="I58" s="411">
        <v>-1</v>
      </c>
      <c r="J58" s="411" t="s">
        <v>820</v>
      </c>
      <c r="K58" s="420" t="s">
        <v>829</v>
      </c>
      <c r="L58" s="420">
        <v>47</v>
      </c>
      <c r="M58" s="419" t="s">
        <v>831</v>
      </c>
      <c r="N58" s="418" t="s">
        <v>821</v>
      </c>
      <c r="O58" s="411" t="s">
        <v>829</v>
      </c>
      <c r="P58" s="411">
        <v>47</v>
      </c>
      <c r="Q58" s="411">
        <v>-1</v>
      </c>
      <c r="R58" s="414" t="s">
        <v>822</v>
      </c>
      <c r="S58" s="419" t="s">
        <v>833</v>
      </c>
      <c r="T58" s="419">
        <v>47</v>
      </c>
      <c r="U58" s="421" t="s">
        <v>831</v>
      </c>
      <c r="V58" s="418" t="s">
        <v>825</v>
      </c>
      <c r="W58" t="s">
        <v>824</v>
      </c>
      <c r="X58" s="411" t="s">
        <v>829</v>
      </c>
      <c r="Y58" s="411">
        <v>47</v>
      </c>
      <c r="Z58" s="411">
        <v>-2</v>
      </c>
      <c r="AA58" s="411" t="s">
        <v>820</v>
      </c>
      <c r="AB58" s="420" t="s">
        <v>829</v>
      </c>
      <c r="AC58" s="420">
        <v>47</v>
      </c>
      <c r="AD58" s="419" t="s">
        <v>830</v>
      </c>
      <c r="AE58" s="418" t="s">
        <v>821</v>
      </c>
      <c r="AF58" s="411" t="s">
        <v>829</v>
      </c>
      <c r="AG58" s="411">
        <v>47</v>
      </c>
      <c r="AH58" s="411">
        <v>-2</v>
      </c>
      <c r="AI58" s="414" t="s">
        <v>822</v>
      </c>
      <c r="AJ58" s="420" t="s">
        <v>833</v>
      </c>
      <c r="AK58" s="420">
        <v>47</v>
      </c>
      <c r="AL58" s="419" t="s">
        <v>830</v>
      </c>
      <c r="AM58" s="418" t="s">
        <v>825</v>
      </c>
      <c r="AN58" t="s">
        <v>824</v>
      </c>
      <c r="AO58" s="411" t="s">
        <v>829</v>
      </c>
      <c r="AP58" s="411">
        <v>47</v>
      </c>
      <c r="AQ58" s="411">
        <v>-3</v>
      </c>
      <c r="AR58" s="411" t="s">
        <v>820</v>
      </c>
      <c r="AS58" s="420" t="s">
        <v>829</v>
      </c>
      <c r="AT58" s="420">
        <v>47</v>
      </c>
      <c r="AU58" s="419" t="s">
        <v>832</v>
      </c>
      <c r="AV58" s="418" t="s">
        <v>821</v>
      </c>
      <c r="AW58" s="411" t="s">
        <v>829</v>
      </c>
      <c r="AX58" s="411">
        <v>47</v>
      </c>
      <c r="AY58" s="411">
        <v>-3</v>
      </c>
      <c r="AZ58" s="414" t="s">
        <v>822</v>
      </c>
      <c r="BA58" s="420" t="s">
        <v>833</v>
      </c>
      <c r="BB58" s="420">
        <v>47</v>
      </c>
      <c r="BC58" s="419" t="s">
        <v>832</v>
      </c>
      <c r="BD58" s="418" t="s">
        <v>834</v>
      </c>
    </row>
    <row r="59" spans="2:56" ht="14.25">
      <c r="B59" s="412"/>
      <c r="C59" s="414"/>
      <c r="D59" s="414" t="s">
        <v>823</v>
      </c>
      <c r="E59" s="206" t="s">
        <v>454</v>
      </c>
      <c r="F59" s="411" t="s">
        <v>819</v>
      </c>
      <c r="G59" s="411" t="s">
        <v>829</v>
      </c>
      <c r="H59" s="411">
        <v>48</v>
      </c>
      <c r="I59" s="411">
        <v>-1</v>
      </c>
      <c r="J59" s="411" t="s">
        <v>820</v>
      </c>
      <c r="K59" s="420" t="s">
        <v>829</v>
      </c>
      <c r="L59" s="420">
        <v>48</v>
      </c>
      <c r="M59" s="419" t="s">
        <v>831</v>
      </c>
      <c r="N59" s="418" t="s">
        <v>821</v>
      </c>
      <c r="O59" s="411" t="s">
        <v>829</v>
      </c>
      <c r="P59" s="411">
        <v>48</v>
      </c>
      <c r="Q59" s="411">
        <v>-1</v>
      </c>
      <c r="R59" s="414" t="s">
        <v>822</v>
      </c>
      <c r="S59" s="419" t="s">
        <v>833</v>
      </c>
      <c r="T59" s="419">
        <v>48</v>
      </c>
      <c r="U59" s="421" t="s">
        <v>831</v>
      </c>
      <c r="V59" s="418" t="s">
        <v>825</v>
      </c>
      <c r="W59" t="s">
        <v>824</v>
      </c>
      <c r="X59" s="411" t="s">
        <v>829</v>
      </c>
      <c r="Y59" s="411">
        <v>48</v>
      </c>
      <c r="Z59" s="411">
        <v>-2</v>
      </c>
      <c r="AA59" s="411" t="s">
        <v>820</v>
      </c>
      <c r="AB59" s="420" t="s">
        <v>829</v>
      </c>
      <c r="AC59" s="420">
        <v>48</v>
      </c>
      <c r="AD59" s="419" t="s">
        <v>830</v>
      </c>
      <c r="AE59" s="418" t="s">
        <v>821</v>
      </c>
      <c r="AF59" s="411" t="s">
        <v>829</v>
      </c>
      <c r="AG59" s="411">
        <v>48</v>
      </c>
      <c r="AH59" s="411">
        <v>-2</v>
      </c>
      <c r="AI59" s="414" t="s">
        <v>822</v>
      </c>
      <c r="AJ59" s="420" t="s">
        <v>833</v>
      </c>
      <c r="AK59" s="420">
        <v>48</v>
      </c>
      <c r="AL59" s="419" t="s">
        <v>830</v>
      </c>
      <c r="AM59" s="418" t="s">
        <v>825</v>
      </c>
      <c r="AN59" t="s">
        <v>824</v>
      </c>
      <c r="AO59" s="411" t="s">
        <v>829</v>
      </c>
      <c r="AP59" s="411">
        <v>48</v>
      </c>
      <c r="AQ59" s="411">
        <v>-3</v>
      </c>
      <c r="AR59" s="411" t="s">
        <v>820</v>
      </c>
      <c r="AS59" s="420" t="s">
        <v>829</v>
      </c>
      <c r="AT59" s="420">
        <v>48</v>
      </c>
      <c r="AU59" s="419" t="s">
        <v>832</v>
      </c>
      <c r="AV59" s="418" t="s">
        <v>821</v>
      </c>
      <c r="AW59" s="411" t="s">
        <v>829</v>
      </c>
      <c r="AX59" s="411">
        <v>48</v>
      </c>
      <c r="AY59" s="411">
        <v>-3</v>
      </c>
      <c r="AZ59" s="414" t="s">
        <v>822</v>
      </c>
      <c r="BA59" s="420" t="s">
        <v>833</v>
      </c>
      <c r="BB59" s="420">
        <v>48</v>
      </c>
      <c r="BC59" s="419" t="s">
        <v>832</v>
      </c>
      <c r="BD59" s="418" t="s">
        <v>834</v>
      </c>
    </row>
    <row r="60" spans="2:56" ht="14.25">
      <c r="B60" s="412"/>
      <c r="C60" s="414"/>
      <c r="D60" s="414" t="s">
        <v>823</v>
      </c>
      <c r="E60" s="206" t="s">
        <v>455</v>
      </c>
      <c r="F60" s="411" t="s">
        <v>819</v>
      </c>
      <c r="G60" s="411" t="s">
        <v>829</v>
      </c>
      <c r="H60" s="411">
        <v>49</v>
      </c>
      <c r="I60" s="411">
        <v>-1</v>
      </c>
      <c r="J60" s="411" t="s">
        <v>820</v>
      </c>
      <c r="K60" s="420" t="s">
        <v>829</v>
      </c>
      <c r="L60" s="420">
        <v>49</v>
      </c>
      <c r="M60" s="419" t="s">
        <v>831</v>
      </c>
      <c r="N60" s="418" t="s">
        <v>821</v>
      </c>
      <c r="O60" s="411" t="s">
        <v>829</v>
      </c>
      <c r="P60" s="411">
        <v>49</v>
      </c>
      <c r="Q60" s="411">
        <v>-1</v>
      </c>
      <c r="R60" s="414" t="s">
        <v>822</v>
      </c>
      <c r="S60" s="419" t="s">
        <v>833</v>
      </c>
      <c r="T60" s="419">
        <v>49</v>
      </c>
      <c r="U60" s="421" t="s">
        <v>831</v>
      </c>
      <c r="V60" s="418" t="s">
        <v>825</v>
      </c>
      <c r="W60" t="s">
        <v>824</v>
      </c>
      <c r="X60" s="411" t="s">
        <v>829</v>
      </c>
      <c r="Y60" s="411">
        <v>49</v>
      </c>
      <c r="Z60" s="411">
        <v>-2</v>
      </c>
      <c r="AA60" s="411" t="s">
        <v>820</v>
      </c>
      <c r="AB60" s="420" t="s">
        <v>829</v>
      </c>
      <c r="AC60" s="420">
        <v>49</v>
      </c>
      <c r="AD60" s="419" t="s">
        <v>830</v>
      </c>
      <c r="AE60" s="418" t="s">
        <v>821</v>
      </c>
      <c r="AF60" s="411" t="s">
        <v>829</v>
      </c>
      <c r="AG60" s="411">
        <v>49</v>
      </c>
      <c r="AH60" s="411">
        <v>-2</v>
      </c>
      <c r="AI60" s="414" t="s">
        <v>822</v>
      </c>
      <c r="AJ60" s="420" t="s">
        <v>833</v>
      </c>
      <c r="AK60" s="420">
        <v>49</v>
      </c>
      <c r="AL60" s="419" t="s">
        <v>830</v>
      </c>
      <c r="AM60" s="418" t="s">
        <v>825</v>
      </c>
      <c r="AN60" t="s">
        <v>824</v>
      </c>
      <c r="AO60" s="411" t="s">
        <v>829</v>
      </c>
      <c r="AP60" s="411">
        <v>49</v>
      </c>
      <c r="AQ60" s="411">
        <v>-3</v>
      </c>
      <c r="AR60" s="411" t="s">
        <v>820</v>
      </c>
      <c r="AS60" s="420" t="s">
        <v>829</v>
      </c>
      <c r="AT60" s="420">
        <v>49</v>
      </c>
      <c r="AU60" s="419" t="s">
        <v>832</v>
      </c>
      <c r="AV60" s="418" t="s">
        <v>821</v>
      </c>
      <c r="AW60" s="411" t="s">
        <v>829</v>
      </c>
      <c r="AX60" s="411">
        <v>49</v>
      </c>
      <c r="AY60" s="411">
        <v>-3</v>
      </c>
      <c r="AZ60" s="414" t="s">
        <v>822</v>
      </c>
      <c r="BA60" s="420" t="s">
        <v>833</v>
      </c>
      <c r="BB60" s="420">
        <v>49</v>
      </c>
      <c r="BC60" s="419" t="s">
        <v>832</v>
      </c>
      <c r="BD60" s="418" t="s">
        <v>834</v>
      </c>
    </row>
    <row r="61" spans="2:56" ht="14.25">
      <c r="B61" s="412"/>
      <c r="C61" s="414"/>
      <c r="D61" s="414" t="s">
        <v>823</v>
      </c>
      <c r="E61" s="206" t="s">
        <v>456</v>
      </c>
      <c r="F61" s="411" t="s">
        <v>819</v>
      </c>
      <c r="G61" s="411" t="s">
        <v>829</v>
      </c>
      <c r="H61" s="411">
        <v>50</v>
      </c>
      <c r="I61" s="411">
        <v>-1</v>
      </c>
      <c r="J61" s="411" t="s">
        <v>820</v>
      </c>
      <c r="K61" s="420" t="s">
        <v>829</v>
      </c>
      <c r="L61" s="420">
        <v>50</v>
      </c>
      <c r="M61" s="419" t="s">
        <v>831</v>
      </c>
      <c r="N61" s="418" t="s">
        <v>821</v>
      </c>
      <c r="O61" s="411" t="s">
        <v>829</v>
      </c>
      <c r="P61" s="411">
        <v>50</v>
      </c>
      <c r="Q61" s="411">
        <v>-1</v>
      </c>
      <c r="R61" s="414" t="s">
        <v>822</v>
      </c>
      <c r="S61" s="419" t="s">
        <v>833</v>
      </c>
      <c r="T61" s="419">
        <v>50</v>
      </c>
      <c r="U61" s="421" t="s">
        <v>831</v>
      </c>
      <c r="V61" s="418" t="s">
        <v>825</v>
      </c>
      <c r="W61" t="s">
        <v>824</v>
      </c>
      <c r="X61" s="411" t="s">
        <v>829</v>
      </c>
      <c r="Y61" s="411">
        <v>50</v>
      </c>
      <c r="Z61" s="411">
        <v>-2</v>
      </c>
      <c r="AA61" s="411" t="s">
        <v>820</v>
      </c>
      <c r="AB61" s="420" t="s">
        <v>829</v>
      </c>
      <c r="AC61" s="420">
        <v>50</v>
      </c>
      <c r="AD61" s="419" t="s">
        <v>830</v>
      </c>
      <c r="AE61" s="418" t="s">
        <v>821</v>
      </c>
      <c r="AF61" s="411" t="s">
        <v>829</v>
      </c>
      <c r="AG61" s="411">
        <v>50</v>
      </c>
      <c r="AH61" s="411">
        <v>-2</v>
      </c>
      <c r="AI61" s="414" t="s">
        <v>822</v>
      </c>
      <c r="AJ61" s="420" t="s">
        <v>833</v>
      </c>
      <c r="AK61" s="420">
        <v>50</v>
      </c>
      <c r="AL61" s="419" t="s">
        <v>830</v>
      </c>
      <c r="AM61" s="418" t="s">
        <v>825</v>
      </c>
      <c r="AN61" t="s">
        <v>824</v>
      </c>
      <c r="AO61" s="411" t="s">
        <v>829</v>
      </c>
      <c r="AP61" s="411">
        <v>50</v>
      </c>
      <c r="AQ61" s="411">
        <v>-3</v>
      </c>
      <c r="AR61" s="411" t="s">
        <v>820</v>
      </c>
      <c r="AS61" s="420" t="s">
        <v>829</v>
      </c>
      <c r="AT61" s="420">
        <v>50</v>
      </c>
      <c r="AU61" s="419" t="s">
        <v>832</v>
      </c>
      <c r="AV61" s="418" t="s">
        <v>821</v>
      </c>
      <c r="AW61" s="411" t="s">
        <v>829</v>
      </c>
      <c r="AX61" s="411">
        <v>50</v>
      </c>
      <c r="AY61" s="411">
        <v>-3</v>
      </c>
      <c r="AZ61" s="414" t="s">
        <v>822</v>
      </c>
      <c r="BA61" s="420" t="s">
        <v>833</v>
      </c>
      <c r="BB61" s="420">
        <v>50</v>
      </c>
      <c r="BC61" s="419" t="s">
        <v>832</v>
      </c>
      <c r="BD61" s="418" t="s">
        <v>834</v>
      </c>
    </row>
    <row r="62" spans="2:56" ht="14.25">
      <c r="B62" s="412"/>
      <c r="C62" s="414"/>
      <c r="D62" s="414" t="s">
        <v>823</v>
      </c>
      <c r="E62" s="206" t="s">
        <v>457</v>
      </c>
      <c r="F62" s="411" t="s">
        <v>819</v>
      </c>
      <c r="G62" s="411" t="s">
        <v>829</v>
      </c>
      <c r="H62" s="411">
        <v>51</v>
      </c>
      <c r="I62" s="411">
        <v>-1</v>
      </c>
      <c r="J62" s="411" t="s">
        <v>820</v>
      </c>
      <c r="K62" s="420" t="s">
        <v>829</v>
      </c>
      <c r="L62" s="420">
        <v>51</v>
      </c>
      <c r="M62" s="419" t="s">
        <v>831</v>
      </c>
      <c r="N62" s="418" t="s">
        <v>821</v>
      </c>
      <c r="O62" s="411" t="s">
        <v>829</v>
      </c>
      <c r="P62" s="411">
        <v>51</v>
      </c>
      <c r="Q62" s="411">
        <v>-1</v>
      </c>
      <c r="R62" s="414" t="s">
        <v>822</v>
      </c>
      <c r="S62" s="419" t="s">
        <v>833</v>
      </c>
      <c r="T62" s="419">
        <v>51</v>
      </c>
      <c r="U62" s="421" t="s">
        <v>831</v>
      </c>
      <c r="V62" s="418" t="s">
        <v>825</v>
      </c>
      <c r="W62" t="s">
        <v>824</v>
      </c>
      <c r="X62" s="411" t="s">
        <v>829</v>
      </c>
      <c r="Y62" s="411">
        <v>51</v>
      </c>
      <c r="Z62" s="411">
        <v>-2</v>
      </c>
      <c r="AA62" s="411" t="s">
        <v>820</v>
      </c>
      <c r="AB62" s="420" t="s">
        <v>829</v>
      </c>
      <c r="AC62" s="420">
        <v>51</v>
      </c>
      <c r="AD62" s="419" t="s">
        <v>830</v>
      </c>
      <c r="AE62" s="418" t="s">
        <v>821</v>
      </c>
      <c r="AF62" s="411" t="s">
        <v>829</v>
      </c>
      <c r="AG62" s="411">
        <v>51</v>
      </c>
      <c r="AH62" s="411">
        <v>-2</v>
      </c>
      <c r="AI62" s="414" t="s">
        <v>822</v>
      </c>
      <c r="AJ62" s="420" t="s">
        <v>833</v>
      </c>
      <c r="AK62" s="420">
        <v>51</v>
      </c>
      <c r="AL62" s="419" t="s">
        <v>830</v>
      </c>
      <c r="AM62" s="418" t="s">
        <v>825</v>
      </c>
      <c r="AN62" t="s">
        <v>824</v>
      </c>
      <c r="AO62" s="411" t="s">
        <v>829</v>
      </c>
      <c r="AP62" s="411">
        <v>51</v>
      </c>
      <c r="AQ62" s="411">
        <v>-3</v>
      </c>
      <c r="AR62" s="411" t="s">
        <v>820</v>
      </c>
      <c r="AS62" s="420" t="s">
        <v>829</v>
      </c>
      <c r="AT62" s="420">
        <v>51</v>
      </c>
      <c r="AU62" s="419" t="s">
        <v>832</v>
      </c>
      <c r="AV62" s="418" t="s">
        <v>821</v>
      </c>
      <c r="AW62" s="411" t="s">
        <v>829</v>
      </c>
      <c r="AX62" s="411">
        <v>51</v>
      </c>
      <c r="AY62" s="411">
        <v>-3</v>
      </c>
      <c r="AZ62" s="414" t="s">
        <v>822</v>
      </c>
      <c r="BA62" s="420" t="s">
        <v>833</v>
      </c>
      <c r="BB62" s="420">
        <v>51</v>
      </c>
      <c r="BC62" s="419" t="s">
        <v>832</v>
      </c>
      <c r="BD62" s="418" t="s">
        <v>834</v>
      </c>
    </row>
    <row r="63" spans="2:56" ht="14.25">
      <c r="B63" s="412"/>
      <c r="C63" s="414"/>
      <c r="D63" s="414" t="s">
        <v>823</v>
      </c>
      <c r="E63" s="206" t="s">
        <v>458</v>
      </c>
      <c r="F63" s="411" t="s">
        <v>819</v>
      </c>
      <c r="G63" s="411" t="s">
        <v>829</v>
      </c>
      <c r="H63" s="411">
        <v>52</v>
      </c>
      <c r="I63" s="411">
        <v>-1</v>
      </c>
      <c r="J63" s="411" t="s">
        <v>820</v>
      </c>
      <c r="K63" s="420" t="s">
        <v>829</v>
      </c>
      <c r="L63" s="420">
        <v>52</v>
      </c>
      <c r="M63" s="419" t="s">
        <v>831</v>
      </c>
      <c r="N63" s="418" t="s">
        <v>821</v>
      </c>
      <c r="O63" s="411" t="s">
        <v>829</v>
      </c>
      <c r="P63" s="411">
        <v>52</v>
      </c>
      <c r="Q63" s="411">
        <v>-1</v>
      </c>
      <c r="R63" s="414" t="s">
        <v>822</v>
      </c>
      <c r="S63" s="419" t="s">
        <v>833</v>
      </c>
      <c r="T63" s="419">
        <v>52</v>
      </c>
      <c r="U63" s="421" t="s">
        <v>831</v>
      </c>
      <c r="V63" s="418" t="s">
        <v>825</v>
      </c>
      <c r="W63" t="s">
        <v>824</v>
      </c>
      <c r="X63" s="411" t="s">
        <v>829</v>
      </c>
      <c r="Y63" s="411">
        <v>52</v>
      </c>
      <c r="Z63" s="411">
        <v>-2</v>
      </c>
      <c r="AA63" s="411" t="s">
        <v>820</v>
      </c>
      <c r="AB63" s="420" t="s">
        <v>829</v>
      </c>
      <c r="AC63" s="420">
        <v>52</v>
      </c>
      <c r="AD63" s="419" t="s">
        <v>830</v>
      </c>
      <c r="AE63" s="418" t="s">
        <v>821</v>
      </c>
      <c r="AF63" s="411" t="s">
        <v>829</v>
      </c>
      <c r="AG63" s="411">
        <v>52</v>
      </c>
      <c r="AH63" s="411">
        <v>-2</v>
      </c>
      <c r="AI63" s="414" t="s">
        <v>822</v>
      </c>
      <c r="AJ63" s="420" t="s">
        <v>833</v>
      </c>
      <c r="AK63" s="420">
        <v>52</v>
      </c>
      <c r="AL63" s="419" t="s">
        <v>830</v>
      </c>
      <c r="AM63" s="418" t="s">
        <v>825</v>
      </c>
      <c r="AN63" t="s">
        <v>824</v>
      </c>
      <c r="AO63" s="411" t="s">
        <v>829</v>
      </c>
      <c r="AP63" s="411">
        <v>52</v>
      </c>
      <c r="AQ63" s="411">
        <v>-3</v>
      </c>
      <c r="AR63" s="411" t="s">
        <v>820</v>
      </c>
      <c r="AS63" s="420" t="s">
        <v>829</v>
      </c>
      <c r="AT63" s="420">
        <v>52</v>
      </c>
      <c r="AU63" s="419" t="s">
        <v>832</v>
      </c>
      <c r="AV63" s="418" t="s">
        <v>821</v>
      </c>
      <c r="AW63" s="411" t="s">
        <v>829</v>
      </c>
      <c r="AX63" s="411">
        <v>52</v>
      </c>
      <c r="AY63" s="411">
        <v>-3</v>
      </c>
      <c r="AZ63" s="414" t="s">
        <v>822</v>
      </c>
      <c r="BA63" s="420" t="s">
        <v>833</v>
      </c>
      <c r="BB63" s="420">
        <v>52</v>
      </c>
      <c r="BC63" s="419" t="s">
        <v>832</v>
      </c>
      <c r="BD63" s="418" t="s">
        <v>834</v>
      </c>
    </row>
    <row r="64" spans="2:56" ht="14.25">
      <c r="B64" s="412"/>
      <c r="C64" s="414"/>
      <c r="D64" s="414" t="s">
        <v>823</v>
      </c>
      <c r="E64" s="224" t="s">
        <v>459</v>
      </c>
      <c r="F64" s="411" t="s">
        <v>819</v>
      </c>
      <c r="G64" s="411" t="s">
        <v>829</v>
      </c>
      <c r="H64" s="411">
        <v>53</v>
      </c>
      <c r="I64" s="411">
        <v>-1</v>
      </c>
      <c r="J64" s="411" t="s">
        <v>820</v>
      </c>
      <c r="K64" s="420" t="s">
        <v>829</v>
      </c>
      <c r="L64" s="420">
        <v>53</v>
      </c>
      <c r="M64" s="419" t="s">
        <v>831</v>
      </c>
      <c r="N64" s="418" t="s">
        <v>821</v>
      </c>
      <c r="O64" s="411" t="s">
        <v>829</v>
      </c>
      <c r="P64" s="411">
        <v>53</v>
      </c>
      <c r="Q64" s="411">
        <v>-1</v>
      </c>
      <c r="R64" s="414" t="s">
        <v>822</v>
      </c>
      <c r="S64" s="419" t="s">
        <v>833</v>
      </c>
      <c r="T64" s="419">
        <v>53</v>
      </c>
      <c r="U64" s="421" t="s">
        <v>831</v>
      </c>
      <c r="V64" s="418" t="s">
        <v>825</v>
      </c>
      <c r="W64" t="s">
        <v>824</v>
      </c>
      <c r="X64" s="411" t="s">
        <v>829</v>
      </c>
      <c r="Y64" s="411">
        <v>53</v>
      </c>
      <c r="Z64" s="411">
        <v>-2</v>
      </c>
      <c r="AA64" s="411" t="s">
        <v>820</v>
      </c>
      <c r="AB64" s="420" t="s">
        <v>829</v>
      </c>
      <c r="AC64" s="420">
        <v>53</v>
      </c>
      <c r="AD64" s="419" t="s">
        <v>830</v>
      </c>
      <c r="AE64" s="418" t="s">
        <v>821</v>
      </c>
      <c r="AF64" s="411" t="s">
        <v>829</v>
      </c>
      <c r="AG64" s="411">
        <v>53</v>
      </c>
      <c r="AH64" s="411">
        <v>-2</v>
      </c>
      <c r="AI64" s="414" t="s">
        <v>822</v>
      </c>
      <c r="AJ64" s="420" t="s">
        <v>833</v>
      </c>
      <c r="AK64" s="420">
        <v>53</v>
      </c>
      <c r="AL64" s="419" t="s">
        <v>830</v>
      </c>
      <c r="AM64" s="418" t="s">
        <v>825</v>
      </c>
      <c r="AN64" t="s">
        <v>824</v>
      </c>
      <c r="AO64" s="411" t="s">
        <v>829</v>
      </c>
      <c r="AP64" s="411">
        <v>53</v>
      </c>
      <c r="AQ64" s="411">
        <v>-3</v>
      </c>
      <c r="AR64" s="411" t="s">
        <v>820</v>
      </c>
      <c r="AS64" s="420" t="s">
        <v>829</v>
      </c>
      <c r="AT64" s="420">
        <v>53</v>
      </c>
      <c r="AU64" s="419" t="s">
        <v>832</v>
      </c>
      <c r="AV64" s="418" t="s">
        <v>821</v>
      </c>
      <c r="AW64" s="411" t="s">
        <v>829</v>
      </c>
      <c r="AX64" s="411">
        <v>53</v>
      </c>
      <c r="AY64" s="411">
        <v>-3</v>
      </c>
      <c r="AZ64" s="414" t="s">
        <v>822</v>
      </c>
      <c r="BA64" s="420" t="s">
        <v>833</v>
      </c>
      <c r="BB64" s="420">
        <v>53</v>
      </c>
      <c r="BC64" s="419" t="s">
        <v>832</v>
      </c>
      <c r="BD64" s="418" t="s">
        <v>834</v>
      </c>
    </row>
    <row r="65" spans="2:56" ht="14.25">
      <c r="B65" s="412"/>
      <c r="C65" s="414"/>
      <c r="D65" s="414" t="s">
        <v>823</v>
      </c>
      <c r="E65" s="206" t="s">
        <v>460</v>
      </c>
      <c r="F65" s="411" t="s">
        <v>819</v>
      </c>
      <c r="G65" s="411" t="s">
        <v>829</v>
      </c>
      <c r="H65" s="411">
        <v>54</v>
      </c>
      <c r="I65" s="411">
        <v>-1</v>
      </c>
      <c r="J65" s="411" t="s">
        <v>820</v>
      </c>
      <c r="K65" s="420" t="s">
        <v>829</v>
      </c>
      <c r="L65" s="420">
        <v>54</v>
      </c>
      <c r="M65" s="419" t="s">
        <v>831</v>
      </c>
      <c r="N65" s="418" t="s">
        <v>821</v>
      </c>
      <c r="O65" s="411" t="s">
        <v>829</v>
      </c>
      <c r="P65" s="411">
        <v>54</v>
      </c>
      <c r="Q65" s="411">
        <v>-1</v>
      </c>
      <c r="R65" s="414" t="s">
        <v>822</v>
      </c>
      <c r="S65" s="419" t="s">
        <v>833</v>
      </c>
      <c r="T65" s="419">
        <v>54</v>
      </c>
      <c r="U65" s="421" t="s">
        <v>831</v>
      </c>
      <c r="V65" s="418" t="s">
        <v>825</v>
      </c>
      <c r="W65" t="s">
        <v>824</v>
      </c>
      <c r="X65" s="411" t="s">
        <v>829</v>
      </c>
      <c r="Y65" s="411">
        <v>54</v>
      </c>
      <c r="Z65" s="411">
        <v>-2</v>
      </c>
      <c r="AA65" s="411" t="s">
        <v>820</v>
      </c>
      <c r="AB65" s="420" t="s">
        <v>829</v>
      </c>
      <c r="AC65" s="420">
        <v>54</v>
      </c>
      <c r="AD65" s="419" t="s">
        <v>830</v>
      </c>
      <c r="AE65" s="418" t="s">
        <v>821</v>
      </c>
      <c r="AF65" s="411" t="s">
        <v>829</v>
      </c>
      <c r="AG65" s="411">
        <v>54</v>
      </c>
      <c r="AH65" s="411">
        <v>-2</v>
      </c>
      <c r="AI65" s="414" t="s">
        <v>822</v>
      </c>
      <c r="AJ65" s="420" t="s">
        <v>833</v>
      </c>
      <c r="AK65" s="420">
        <v>54</v>
      </c>
      <c r="AL65" s="419" t="s">
        <v>830</v>
      </c>
      <c r="AM65" s="418" t="s">
        <v>825</v>
      </c>
      <c r="AN65" t="s">
        <v>824</v>
      </c>
      <c r="AO65" s="411" t="s">
        <v>829</v>
      </c>
      <c r="AP65" s="411">
        <v>54</v>
      </c>
      <c r="AQ65" s="411">
        <v>-3</v>
      </c>
      <c r="AR65" s="411" t="s">
        <v>820</v>
      </c>
      <c r="AS65" s="420" t="s">
        <v>829</v>
      </c>
      <c r="AT65" s="420">
        <v>54</v>
      </c>
      <c r="AU65" s="419" t="s">
        <v>832</v>
      </c>
      <c r="AV65" s="418" t="s">
        <v>821</v>
      </c>
      <c r="AW65" s="411" t="s">
        <v>829</v>
      </c>
      <c r="AX65" s="411">
        <v>54</v>
      </c>
      <c r="AY65" s="411">
        <v>-3</v>
      </c>
      <c r="AZ65" s="414" t="s">
        <v>822</v>
      </c>
      <c r="BA65" s="420" t="s">
        <v>833</v>
      </c>
      <c r="BB65" s="420">
        <v>54</v>
      </c>
      <c r="BC65" s="419" t="s">
        <v>832</v>
      </c>
      <c r="BD65" s="418" t="s">
        <v>834</v>
      </c>
    </row>
    <row r="66" spans="2:56" ht="14.25">
      <c r="B66" s="412"/>
      <c r="C66" s="414"/>
      <c r="D66" s="414" t="s">
        <v>823</v>
      </c>
      <c r="E66" s="206" t="s">
        <v>461</v>
      </c>
      <c r="F66" s="411" t="s">
        <v>819</v>
      </c>
      <c r="G66" s="411" t="s">
        <v>829</v>
      </c>
      <c r="H66" s="411">
        <v>55</v>
      </c>
      <c r="I66" s="411">
        <v>-1</v>
      </c>
      <c r="J66" s="411" t="s">
        <v>820</v>
      </c>
      <c r="K66" s="420" t="s">
        <v>829</v>
      </c>
      <c r="L66" s="420">
        <v>55</v>
      </c>
      <c r="M66" s="419" t="s">
        <v>831</v>
      </c>
      <c r="N66" s="418" t="s">
        <v>821</v>
      </c>
      <c r="O66" s="411" t="s">
        <v>829</v>
      </c>
      <c r="P66" s="411">
        <v>55</v>
      </c>
      <c r="Q66" s="411">
        <v>-1</v>
      </c>
      <c r="R66" s="414" t="s">
        <v>822</v>
      </c>
      <c r="S66" s="419" t="s">
        <v>833</v>
      </c>
      <c r="T66" s="419">
        <v>55</v>
      </c>
      <c r="U66" s="421" t="s">
        <v>831</v>
      </c>
      <c r="V66" s="418" t="s">
        <v>825</v>
      </c>
      <c r="W66" t="s">
        <v>824</v>
      </c>
      <c r="X66" s="411" t="s">
        <v>829</v>
      </c>
      <c r="Y66" s="411">
        <v>55</v>
      </c>
      <c r="Z66" s="411">
        <v>-2</v>
      </c>
      <c r="AA66" s="411" t="s">
        <v>820</v>
      </c>
      <c r="AB66" s="420" t="s">
        <v>829</v>
      </c>
      <c r="AC66" s="420">
        <v>55</v>
      </c>
      <c r="AD66" s="419" t="s">
        <v>830</v>
      </c>
      <c r="AE66" s="418" t="s">
        <v>821</v>
      </c>
      <c r="AF66" s="411" t="s">
        <v>829</v>
      </c>
      <c r="AG66" s="411">
        <v>55</v>
      </c>
      <c r="AH66" s="411">
        <v>-2</v>
      </c>
      <c r="AI66" s="414" t="s">
        <v>822</v>
      </c>
      <c r="AJ66" s="420" t="s">
        <v>833</v>
      </c>
      <c r="AK66" s="420">
        <v>55</v>
      </c>
      <c r="AL66" s="419" t="s">
        <v>830</v>
      </c>
      <c r="AM66" s="418" t="s">
        <v>825</v>
      </c>
      <c r="AN66" t="s">
        <v>824</v>
      </c>
      <c r="AO66" s="411" t="s">
        <v>829</v>
      </c>
      <c r="AP66" s="411">
        <v>55</v>
      </c>
      <c r="AQ66" s="411">
        <v>-3</v>
      </c>
      <c r="AR66" s="411" t="s">
        <v>820</v>
      </c>
      <c r="AS66" s="420" t="s">
        <v>829</v>
      </c>
      <c r="AT66" s="420">
        <v>55</v>
      </c>
      <c r="AU66" s="419" t="s">
        <v>832</v>
      </c>
      <c r="AV66" s="418" t="s">
        <v>821</v>
      </c>
      <c r="AW66" s="411" t="s">
        <v>829</v>
      </c>
      <c r="AX66" s="411">
        <v>55</v>
      </c>
      <c r="AY66" s="411">
        <v>-3</v>
      </c>
      <c r="AZ66" s="414" t="s">
        <v>822</v>
      </c>
      <c r="BA66" s="420" t="s">
        <v>833</v>
      </c>
      <c r="BB66" s="420">
        <v>55</v>
      </c>
      <c r="BC66" s="419" t="s">
        <v>832</v>
      </c>
      <c r="BD66" s="418" t="s">
        <v>834</v>
      </c>
    </row>
    <row r="67" spans="2:56" ht="14.25">
      <c r="B67" s="412"/>
      <c r="C67" s="414"/>
      <c r="D67" s="414" t="s">
        <v>823</v>
      </c>
      <c r="E67" s="224" t="s">
        <v>462</v>
      </c>
      <c r="F67" s="411" t="s">
        <v>819</v>
      </c>
      <c r="G67" s="411" t="s">
        <v>829</v>
      </c>
      <c r="H67" s="411">
        <v>56</v>
      </c>
      <c r="I67" s="411">
        <v>-1</v>
      </c>
      <c r="J67" s="411" t="s">
        <v>820</v>
      </c>
      <c r="K67" s="420" t="s">
        <v>829</v>
      </c>
      <c r="L67" s="420">
        <v>56</v>
      </c>
      <c r="M67" s="419" t="s">
        <v>831</v>
      </c>
      <c r="N67" s="418" t="s">
        <v>821</v>
      </c>
      <c r="O67" s="411" t="s">
        <v>829</v>
      </c>
      <c r="P67" s="411">
        <v>56</v>
      </c>
      <c r="Q67" s="411">
        <v>-1</v>
      </c>
      <c r="R67" s="414" t="s">
        <v>822</v>
      </c>
      <c r="S67" s="419" t="s">
        <v>833</v>
      </c>
      <c r="T67" s="419">
        <v>56</v>
      </c>
      <c r="U67" s="421" t="s">
        <v>831</v>
      </c>
      <c r="V67" s="418" t="s">
        <v>825</v>
      </c>
      <c r="W67" t="s">
        <v>824</v>
      </c>
      <c r="X67" s="411" t="s">
        <v>829</v>
      </c>
      <c r="Y67" s="411">
        <v>56</v>
      </c>
      <c r="Z67" s="411">
        <v>-2</v>
      </c>
      <c r="AA67" s="411" t="s">
        <v>820</v>
      </c>
      <c r="AB67" s="420" t="s">
        <v>829</v>
      </c>
      <c r="AC67" s="420">
        <v>56</v>
      </c>
      <c r="AD67" s="419" t="s">
        <v>830</v>
      </c>
      <c r="AE67" s="418" t="s">
        <v>821</v>
      </c>
      <c r="AF67" s="411" t="s">
        <v>829</v>
      </c>
      <c r="AG67" s="411">
        <v>56</v>
      </c>
      <c r="AH67" s="411">
        <v>-2</v>
      </c>
      <c r="AI67" s="414" t="s">
        <v>822</v>
      </c>
      <c r="AJ67" s="420" t="s">
        <v>833</v>
      </c>
      <c r="AK67" s="420">
        <v>56</v>
      </c>
      <c r="AL67" s="419" t="s">
        <v>830</v>
      </c>
      <c r="AM67" s="418" t="s">
        <v>825</v>
      </c>
      <c r="AN67" t="s">
        <v>824</v>
      </c>
      <c r="AO67" s="411" t="s">
        <v>829</v>
      </c>
      <c r="AP67" s="411">
        <v>56</v>
      </c>
      <c r="AQ67" s="411">
        <v>-3</v>
      </c>
      <c r="AR67" s="411" t="s">
        <v>820</v>
      </c>
      <c r="AS67" s="420" t="s">
        <v>829</v>
      </c>
      <c r="AT67" s="420">
        <v>56</v>
      </c>
      <c r="AU67" s="419" t="s">
        <v>832</v>
      </c>
      <c r="AV67" s="418" t="s">
        <v>821</v>
      </c>
      <c r="AW67" s="411" t="s">
        <v>829</v>
      </c>
      <c r="AX67" s="411">
        <v>56</v>
      </c>
      <c r="AY67" s="411">
        <v>-3</v>
      </c>
      <c r="AZ67" s="414" t="s">
        <v>822</v>
      </c>
      <c r="BA67" s="420" t="s">
        <v>833</v>
      </c>
      <c r="BB67" s="420">
        <v>56</v>
      </c>
      <c r="BC67" s="419" t="s">
        <v>832</v>
      </c>
      <c r="BD67" s="418" t="s">
        <v>834</v>
      </c>
    </row>
    <row r="68" spans="2:56" ht="14.25">
      <c r="B68" s="412"/>
      <c r="C68" s="414"/>
      <c r="D68" s="414" t="s">
        <v>823</v>
      </c>
      <c r="E68" s="224" t="s">
        <v>463</v>
      </c>
      <c r="F68" s="411" t="s">
        <v>819</v>
      </c>
      <c r="G68" s="411" t="s">
        <v>829</v>
      </c>
      <c r="H68" s="411">
        <v>57</v>
      </c>
      <c r="I68" s="411">
        <v>-1</v>
      </c>
      <c r="J68" s="411" t="s">
        <v>820</v>
      </c>
      <c r="K68" s="420" t="s">
        <v>829</v>
      </c>
      <c r="L68" s="420">
        <v>57</v>
      </c>
      <c r="M68" s="419" t="s">
        <v>831</v>
      </c>
      <c r="N68" s="418" t="s">
        <v>821</v>
      </c>
      <c r="O68" s="411" t="s">
        <v>829</v>
      </c>
      <c r="P68" s="411">
        <v>57</v>
      </c>
      <c r="Q68" s="411">
        <v>-1</v>
      </c>
      <c r="R68" s="414" t="s">
        <v>822</v>
      </c>
      <c r="S68" s="419" t="s">
        <v>833</v>
      </c>
      <c r="T68" s="419">
        <v>57</v>
      </c>
      <c r="U68" s="421" t="s">
        <v>831</v>
      </c>
      <c r="V68" s="418" t="s">
        <v>825</v>
      </c>
      <c r="W68" t="s">
        <v>824</v>
      </c>
      <c r="X68" s="411" t="s">
        <v>829</v>
      </c>
      <c r="Y68" s="411">
        <v>57</v>
      </c>
      <c r="Z68" s="411">
        <v>-2</v>
      </c>
      <c r="AA68" s="411" t="s">
        <v>820</v>
      </c>
      <c r="AB68" s="420" t="s">
        <v>829</v>
      </c>
      <c r="AC68" s="420">
        <v>57</v>
      </c>
      <c r="AD68" s="419" t="s">
        <v>830</v>
      </c>
      <c r="AE68" s="418" t="s">
        <v>821</v>
      </c>
      <c r="AF68" s="411" t="s">
        <v>829</v>
      </c>
      <c r="AG68" s="411">
        <v>57</v>
      </c>
      <c r="AH68" s="411">
        <v>-2</v>
      </c>
      <c r="AI68" s="414" t="s">
        <v>822</v>
      </c>
      <c r="AJ68" s="420" t="s">
        <v>833</v>
      </c>
      <c r="AK68" s="420">
        <v>57</v>
      </c>
      <c r="AL68" s="419" t="s">
        <v>830</v>
      </c>
      <c r="AM68" s="418" t="s">
        <v>825</v>
      </c>
      <c r="AN68" t="s">
        <v>824</v>
      </c>
      <c r="AO68" s="411" t="s">
        <v>829</v>
      </c>
      <c r="AP68" s="411">
        <v>57</v>
      </c>
      <c r="AQ68" s="411">
        <v>-3</v>
      </c>
      <c r="AR68" s="411" t="s">
        <v>820</v>
      </c>
      <c r="AS68" s="420" t="s">
        <v>829</v>
      </c>
      <c r="AT68" s="420">
        <v>57</v>
      </c>
      <c r="AU68" s="419" t="s">
        <v>832</v>
      </c>
      <c r="AV68" s="418" t="s">
        <v>821</v>
      </c>
      <c r="AW68" s="411" t="s">
        <v>829</v>
      </c>
      <c r="AX68" s="411">
        <v>57</v>
      </c>
      <c r="AY68" s="411">
        <v>-3</v>
      </c>
      <c r="AZ68" s="414" t="s">
        <v>822</v>
      </c>
      <c r="BA68" s="420" t="s">
        <v>833</v>
      </c>
      <c r="BB68" s="420">
        <v>57</v>
      </c>
      <c r="BC68" s="419" t="s">
        <v>832</v>
      </c>
      <c r="BD68" s="418" t="s">
        <v>834</v>
      </c>
    </row>
    <row r="69" spans="2:56" ht="14.25">
      <c r="B69" s="412"/>
      <c r="C69" s="414"/>
      <c r="D69" s="414" t="s">
        <v>823</v>
      </c>
      <c r="E69" s="224" t="s">
        <v>464</v>
      </c>
      <c r="F69" s="411" t="s">
        <v>819</v>
      </c>
      <c r="G69" s="411" t="s">
        <v>829</v>
      </c>
      <c r="H69" s="411">
        <v>58</v>
      </c>
      <c r="I69" s="411">
        <v>-1</v>
      </c>
      <c r="J69" s="411" t="s">
        <v>820</v>
      </c>
      <c r="K69" s="420" t="s">
        <v>829</v>
      </c>
      <c r="L69" s="420">
        <v>58</v>
      </c>
      <c r="M69" s="419" t="s">
        <v>831</v>
      </c>
      <c r="N69" s="418" t="s">
        <v>821</v>
      </c>
      <c r="O69" s="411" t="s">
        <v>829</v>
      </c>
      <c r="P69" s="411">
        <v>58</v>
      </c>
      <c r="Q69" s="411">
        <v>-1</v>
      </c>
      <c r="R69" s="414" t="s">
        <v>822</v>
      </c>
      <c r="S69" s="419" t="s">
        <v>833</v>
      </c>
      <c r="T69" s="419">
        <v>58</v>
      </c>
      <c r="U69" s="421" t="s">
        <v>831</v>
      </c>
      <c r="V69" s="418" t="s">
        <v>825</v>
      </c>
      <c r="W69" t="s">
        <v>824</v>
      </c>
      <c r="X69" s="411" t="s">
        <v>829</v>
      </c>
      <c r="Y69" s="411">
        <v>58</v>
      </c>
      <c r="Z69" s="411">
        <v>-2</v>
      </c>
      <c r="AA69" s="411" t="s">
        <v>820</v>
      </c>
      <c r="AB69" s="420" t="s">
        <v>829</v>
      </c>
      <c r="AC69" s="420">
        <v>58</v>
      </c>
      <c r="AD69" s="419" t="s">
        <v>830</v>
      </c>
      <c r="AE69" s="418" t="s">
        <v>821</v>
      </c>
      <c r="AF69" s="411" t="s">
        <v>829</v>
      </c>
      <c r="AG69" s="411">
        <v>58</v>
      </c>
      <c r="AH69" s="411">
        <v>-2</v>
      </c>
      <c r="AI69" s="414" t="s">
        <v>822</v>
      </c>
      <c r="AJ69" s="420" t="s">
        <v>833</v>
      </c>
      <c r="AK69" s="420">
        <v>58</v>
      </c>
      <c r="AL69" s="419" t="s">
        <v>830</v>
      </c>
      <c r="AM69" s="418" t="s">
        <v>825</v>
      </c>
      <c r="AN69" t="s">
        <v>824</v>
      </c>
      <c r="AO69" s="411" t="s">
        <v>829</v>
      </c>
      <c r="AP69" s="411">
        <v>58</v>
      </c>
      <c r="AQ69" s="411">
        <v>-3</v>
      </c>
      <c r="AR69" s="411" t="s">
        <v>820</v>
      </c>
      <c r="AS69" s="420" t="s">
        <v>829</v>
      </c>
      <c r="AT69" s="420">
        <v>58</v>
      </c>
      <c r="AU69" s="419" t="s">
        <v>832</v>
      </c>
      <c r="AV69" s="418" t="s">
        <v>821</v>
      </c>
      <c r="AW69" s="411" t="s">
        <v>829</v>
      </c>
      <c r="AX69" s="411">
        <v>58</v>
      </c>
      <c r="AY69" s="411">
        <v>-3</v>
      </c>
      <c r="AZ69" s="414" t="s">
        <v>822</v>
      </c>
      <c r="BA69" s="420" t="s">
        <v>833</v>
      </c>
      <c r="BB69" s="420">
        <v>58</v>
      </c>
      <c r="BC69" s="419" t="s">
        <v>832</v>
      </c>
      <c r="BD69" s="418" t="s">
        <v>834</v>
      </c>
    </row>
    <row r="70" spans="2:56" ht="14.25">
      <c r="B70" s="412"/>
      <c r="C70" s="414"/>
      <c r="D70" s="414" t="s">
        <v>823</v>
      </c>
      <c r="E70" s="224" t="s">
        <v>465</v>
      </c>
      <c r="F70" s="411" t="s">
        <v>819</v>
      </c>
      <c r="G70" s="411" t="s">
        <v>829</v>
      </c>
      <c r="H70" s="411">
        <v>59</v>
      </c>
      <c r="I70" s="411">
        <v>-1</v>
      </c>
      <c r="J70" s="411" t="s">
        <v>820</v>
      </c>
      <c r="K70" s="420" t="s">
        <v>829</v>
      </c>
      <c r="L70" s="420">
        <v>59</v>
      </c>
      <c r="M70" s="419" t="s">
        <v>831</v>
      </c>
      <c r="N70" s="418" t="s">
        <v>821</v>
      </c>
      <c r="O70" s="411" t="s">
        <v>829</v>
      </c>
      <c r="P70" s="411">
        <v>59</v>
      </c>
      <c r="Q70" s="411">
        <v>-1</v>
      </c>
      <c r="R70" s="414" t="s">
        <v>822</v>
      </c>
      <c r="S70" s="419" t="s">
        <v>833</v>
      </c>
      <c r="T70" s="419">
        <v>59</v>
      </c>
      <c r="U70" s="421" t="s">
        <v>831</v>
      </c>
      <c r="V70" s="418" t="s">
        <v>825</v>
      </c>
      <c r="W70" t="s">
        <v>824</v>
      </c>
      <c r="X70" s="411" t="s">
        <v>829</v>
      </c>
      <c r="Y70" s="411">
        <v>59</v>
      </c>
      <c r="Z70" s="411">
        <v>-2</v>
      </c>
      <c r="AA70" s="411" t="s">
        <v>820</v>
      </c>
      <c r="AB70" s="420" t="s">
        <v>829</v>
      </c>
      <c r="AC70" s="420">
        <v>59</v>
      </c>
      <c r="AD70" s="419" t="s">
        <v>830</v>
      </c>
      <c r="AE70" s="418" t="s">
        <v>821</v>
      </c>
      <c r="AF70" s="411" t="s">
        <v>829</v>
      </c>
      <c r="AG70" s="411">
        <v>59</v>
      </c>
      <c r="AH70" s="411">
        <v>-2</v>
      </c>
      <c r="AI70" s="414" t="s">
        <v>822</v>
      </c>
      <c r="AJ70" s="420" t="s">
        <v>833</v>
      </c>
      <c r="AK70" s="420">
        <v>59</v>
      </c>
      <c r="AL70" s="419" t="s">
        <v>830</v>
      </c>
      <c r="AM70" s="418" t="s">
        <v>825</v>
      </c>
      <c r="AN70" t="s">
        <v>824</v>
      </c>
      <c r="AO70" s="411" t="s">
        <v>829</v>
      </c>
      <c r="AP70" s="411">
        <v>59</v>
      </c>
      <c r="AQ70" s="411">
        <v>-3</v>
      </c>
      <c r="AR70" s="411" t="s">
        <v>820</v>
      </c>
      <c r="AS70" s="420" t="s">
        <v>829</v>
      </c>
      <c r="AT70" s="420">
        <v>59</v>
      </c>
      <c r="AU70" s="419" t="s">
        <v>832</v>
      </c>
      <c r="AV70" s="418" t="s">
        <v>821</v>
      </c>
      <c r="AW70" s="411" t="s">
        <v>829</v>
      </c>
      <c r="AX70" s="411">
        <v>59</v>
      </c>
      <c r="AY70" s="411">
        <v>-3</v>
      </c>
      <c r="AZ70" s="414" t="s">
        <v>822</v>
      </c>
      <c r="BA70" s="420" t="s">
        <v>833</v>
      </c>
      <c r="BB70" s="420">
        <v>59</v>
      </c>
      <c r="BC70" s="419" t="s">
        <v>832</v>
      </c>
      <c r="BD70" s="418" t="s">
        <v>834</v>
      </c>
    </row>
    <row r="71" spans="2:56" ht="14.25">
      <c r="B71" s="412"/>
      <c r="C71" s="414"/>
      <c r="D71" s="414" t="s">
        <v>823</v>
      </c>
      <c r="E71" s="224" t="s">
        <v>466</v>
      </c>
      <c r="F71" s="411" t="s">
        <v>819</v>
      </c>
      <c r="G71" s="411" t="s">
        <v>829</v>
      </c>
      <c r="H71" s="411">
        <v>60</v>
      </c>
      <c r="I71" s="411">
        <v>-1</v>
      </c>
      <c r="J71" s="411" t="s">
        <v>820</v>
      </c>
      <c r="K71" s="420" t="s">
        <v>829</v>
      </c>
      <c r="L71" s="420">
        <v>60</v>
      </c>
      <c r="M71" s="419" t="s">
        <v>831</v>
      </c>
      <c r="N71" s="418" t="s">
        <v>821</v>
      </c>
      <c r="O71" s="411" t="s">
        <v>829</v>
      </c>
      <c r="P71" s="411">
        <v>60</v>
      </c>
      <c r="Q71" s="411">
        <v>-1</v>
      </c>
      <c r="R71" s="414" t="s">
        <v>822</v>
      </c>
      <c r="S71" s="419" t="s">
        <v>833</v>
      </c>
      <c r="T71" s="419">
        <v>60</v>
      </c>
      <c r="U71" s="421" t="s">
        <v>831</v>
      </c>
      <c r="V71" s="418" t="s">
        <v>825</v>
      </c>
      <c r="W71" t="s">
        <v>824</v>
      </c>
      <c r="X71" s="411" t="s">
        <v>829</v>
      </c>
      <c r="Y71" s="411">
        <v>60</v>
      </c>
      <c r="Z71" s="411">
        <v>-2</v>
      </c>
      <c r="AA71" s="411" t="s">
        <v>820</v>
      </c>
      <c r="AB71" s="420" t="s">
        <v>829</v>
      </c>
      <c r="AC71" s="420">
        <v>60</v>
      </c>
      <c r="AD71" s="419" t="s">
        <v>830</v>
      </c>
      <c r="AE71" s="418" t="s">
        <v>821</v>
      </c>
      <c r="AF71" s="411" t="s">
        <v>829</v>
      </c>
      <c r="AG71" s="411">
        <v>60</v>
      </c>
      <c r="AH71" s="411">
        <v>-2</v>
      </c>
      <c r="AI71" s="414" t="s">
        <v>822</v>
      </c>
      <c r="AJ71" s="420" t="s">
        <v>833</v>
      </c>
      <c r="AK71" s="420">
        <v>60</v>
      </c>
      <c r="AL71" s="419" t="s">
        <v>830</v>
      </c>
      <c r="AM71" s="418" t="s">
        <v>825</v>
      </c>
      <c r="AN71" t="s">
        <v>824</v>
      </c>
      <c r="AO71" s="411" t="s">
        <v>829</v>
      </c>
      <c r="AP71" s="411">
        <v>60</v>
      </c>
      <c r="AQ71" s="411">
        <v>-3</v>
      </c>
      <c r="AR71" s="411" t="s">
        <v>820</v>
      </c>
      <c r="AS71" s="420" t="s">
        <v>829</v>
      </c>
      <c r="AT71" s="420">
        <v>60</v>
      </c>
      <c r="AU71" s="419" t="s">
        <v>832</v>
      </c>
      <c r="AV71" s="418" t="s">
        <v>821</v>
      </c>
      <c r="AW71" s="411" t="s">
        <v>829</v>
      </c>
      <c r="AX71" s="411">
        <v>60</v>
      </c>
      <c r="AY71" s="411">
        <v>-3</v>
      </c>
      <c r="AZ71" s="414" t="s">
        <v>822</v>
      </c>
      <c r="BA71" s="420" t="s">
        <v>833</v>
      </c>
      <c r="BB71" s="420">
        <v>60</v>
      </c>
      <c r="BC71" s="419" t="s">
        <v>832</v>
      </c>
      <c r="BD71" s="418" t="s">
        <v>834</v>
      </c>
    </row>
    <row r="72" spans="2:56" ht="14.25">
      <c r="B72" s="412"/>
      <c r="C72" s="414"/>
      <c r="D72" s="414" t="s">
        <v>823</v>
      </c>
      <c r="E72" s="206" t="s">
        <v>467</v>
      </c>
      <c r="F72" s="411" t="s">
        <v>819</v>
      </c>
      <c r="G72" s="411" t="s">
        <v>829</v>
      </c>
      <c r="H72" s="411">
        <v>61</v>
      </c>
      <c r="I72" s="411">
        <v>-1</v>
      </c>
      <c r="J72" s="411" t="s">
        <v>820</v>
      </c>
      <c r="K72" s="420" t="s">
        <v>829</v>
      </c>
      <c r="L72" s="420">
        <v>61</v>
      </c>
      <c r="M72" s="419" t="s">
        <v>831</v>
      </c>
      <c r="N72" s="418" t="s">
        <v>821</v>
      </c>
      <c r="O72" s="411" t="s">
        <v>829</v>
      </c>
      <c r="P72" s="411">
        <v>61</v>
      </c>
      <c r="Q72" s="411">
        <v>-1</v>
      </c>
      <c r="R72" s="414" t="s">
        <v>822</v>
      </c>
      <c r="S72" s="419" t="s">
        <v>833</v>
      </c>
      <c r="T72" s="419">
        <v>61</v>
      </c>
      <c r="U72" s="421" t="s">
        <v>831</v>
      </c>
      <c r="V72" s="418" t="s">
        <v>825</v>
      </c>
      <c r="W72" t="s">
        <v>824</v>
      </c>
      <c r="X72" s="411" t="s">
        <v>829</v>
      </c>
      <c r="Y72" s="411">
        <v>61</v>
      </c>
      <c r="Z72" s="411">
        <v>-2</v>
      </c>
      <c r="AA72" s="411" t="s">
        <v>820</v>
      </c>
      <c r="AB72" s="420" t="s">
        <v>829</v>
      </c>
      <c r="AC72" s="420">
        <v>61</v>
      </c>
      <c r="AD72" s="419" t="s">
        <v>830</v>
      </c>
      <c r="AE72" s="418" t="s">
        <v>821</v>
      </c>
      <c r="AF72" s="411" t="s">
        <v>829</v>
      </c>
      <c r="AG72" s="411">
        <v>61</v>
      </c>
      <c r="AH72" s="411">
        <v>-2</v>
      </c>
      <c r="AI72" s="414" t="s">
        <v>822</v>
      </c>
      <c r="AJ72" s="420" t="s">
        <v>833</v>
      </c>
      <c r="AK72" s="420">
        <v>61</v>
      </c>
      <c r="AL72" s="419" t="s">
        <v>830</v>
      </c>
      <c r="AM72" s="418" t="s">
        <v>825</v>
      </c>
      <c r="AN72" t="s">
        <v>824</v>
      </c>
      <c r="AO72" s="411" t="s">
        <v>829</v>
      </c>
      <c r="AP72" s="411">
        <v>61</v>
      </c>
      <c r="AQ72" s="411">
        <v>-3</v>
      </c>
      <c r="AR72" s="411" t="s">
        <v>820</v>
      </c>
      <c r="AS72" s="420" t="s">
        <v>829</v>
      </c>
      <c r="AT72" s="420">
        <v>61</v>
      </c>
      <c r="AU72" s="419" t="s">
        <v>832</v>
      </c>
      <c r="AV72" s="418" t="s">
        <v>821</v>
      </c>
      <c r="AW72" s="411" t="s">
        <v>829</v>
      </c>
      <c r="AX72" s="411">
        <v>61</v>
      </c>
      <c r="AY72" s="411">
        <v>-3</v>
      </c>
      <c r="AZ72" s="414" t="s">
        <v>822</v>
      </c>
      <c r="BA72" s="420" t="s">
        <v>833</v>
      </c>
      <c r="BB72" s="420">
        <v>61</v>
      </c>
      <c r="BC72" s="419" t="s">
        <v>832</v>
      </c>
      <c r="BD72" s="418" t="s">
        <v>834</v>
      </c>
    </row>
    <row r="73" spans="2:56" ht="14.25">
      <c r="B73" s="412"/>
      <c r="C73" s="414"/>
      <c r="D73" s="414" t="s">
        <v>823</v>
      </c>
      <c r="E73" s="224" t="s">
        <v>468</v>
      </c>
      <c r="F73" s="411" t="s">
        <v>819</v>
      </c>
      <c r="G73" s="411" t="s">
        <v>829</v>
      </c>
      <c r="H73" s="411">
        <v>62</v>
      </c>
      <c r="I73" s="411">
        <v>-1</v>
      </c>
      <c r="J73" s="411" t="s">
        <v>820</v>
      </c>
      <c r="K73" s="420" t="s">
        <v>829</v>
      </c>
      <c r="L73" s="420">
        <v>62</v>
      </c>
      <c r="M73" s="419" t="s">
        <v>831</v>
      </c>
      <c r="N73" s="418" t="s">
        <v>821</v>
      </c>
      <c r="O73" s="411" t="s">
        <v>829</v>
      </c>
      <c r="P73" s="411">
        <v>62</v>
      </c>
      <c r="Q73" s="411">
        <v>-1</v>
      </c>
      <c r="R73" s="414" t="s">
        <v>822</v>
      </c>
      <c r="S73" s="419" t="s">
        <v>833</v>
      </c>
      <c r="T73" s="419">
        <v>62</v>
      </c>
      <c r="U73" s="421" t="s">
        <v>831</v>
      </c>
      <c r="V73" s="418" t="s">
        <v>825</v>
      </c>
      <c r="W73" t="s">
        <v>824</v>
      </c>
      <c r="X73" s="411" t="s">
        <v>829</v>
      </c>
      <c r="Y73" s="411">
        <v>62</v>
      </c>
      <c r="Z73" s="411">
        <v>-2</v>
      </c>
      <c r="AA73" s="411" t="s">
        <v>820</v>
      </c>
      <c r="AB73" s="420" t="s">
        <v>829</v>
      </c>
      <c r="AC73" s="420">
        <v>62</v>
      </c>
      <c r="AD73" s="419" t="s">
        <v>830</v>
      </c>
      <c r="AE73" s="418" t="s">
        <v>821</v>
      </c>
      <c r="AF73" s="411" t="s">
        <v>829</v>
      </c>
      <c r="AG73" s="411">
        <v>62</v>
      </c>
      <c r="AH73" s="411">
        <v>-2</v>
      </c>
      <c r="AI73" s="414" t="s">
        <v>822</v>
      </c>
      <c r="AJ73" s="420" t="s">
        <v>833</v>
      </c>
      <c r="AK73" s="420">
        <v>62</v>
      </c>
      <c r="AL73" s="419" t="s">
        <v>830</v>
      </c>
      <c r="AM73" s="418" t="s">
        <v>825</v>
      </c>
      <c r="AN73" t="s">
        <v>824</v>
      </c>
      <c r="AO73" s="411" t="s">
        <v>829</v>
      </c>
      <c r="AP73" s="411">
        <v>62</v>
      </c>
      <c r="AQ73" s="411">
        <v>-3</v>
      </c>
      <c r="AR73" s="411" t="s">
        <v>820</v>
      </c>
      <c r="AS73" s="420" t="s">
        <v>829</v>
      </c>
      <c r="AT73" s="420">
        <v>62</v>
      </c>
      <c r="AU73" s="419" t="s">
        <v>832</v>
      </c>
      <c r="AV73" s="418" t="s">
        <v>821</v>
      </c>
      <c r="AW73" s="411" t="s">
        <v>829</v>
      </c>
      <c r="AX73" s="411">
        <v>62</v>
      </c>
      <c r="AY73" s="411">
        <v>-3</v>
      </c>
      <c r="AZ73" s="414" t="s">
        <v>822</v>
      </c>
      <c r="BA73" s="420" t="s">
        <v>833</v>
      </c>
      <c r="BB73" s="420">
        <v>62</v>
      </c>
      <c r="BC73" s="419" t="s">
        <v>832</v>
      </c>
      <c r="BD73" s="418" t="s">
        <v>834</v>
      </c>
    </row>
    <row r="74" spans="2:56" ht="14.25">
      <c r="B74" s="412"/>
      <c r="C74" s="414"/>
      <c r="D74" s="414" t="s">
        <v>823</v>
      </c>
      <c r="E74" s="224" t="s">
        <v>469</v>
      </c>
      <c r="F74" s="411" t="s">
        <v>819</v>
      </c>
      <c r="G74" s="411" t="s">
        <v>829</v>
      </c>
      <c r="H74" s="411">
        <v>63</v>
      </c>
      <c r="I74" s="411">
        <v>-1</v>
      </c>
      <c r="J74" s="411" t="s">
        <v>820</v>
      </c>
      <c r="K74" s="420" t="s">
        <v>829</v>
      </c>
      <c r="L74" s="420">
        <v>63</v>
      </c>
      <c r="M74" s="419" t="s">
        <v>831</v>
      </c>
      <c r="N74" s="418" t="s">
        <v>821</v>
      </c>
      <c r="O74" s="411" t="s">
        <v>829</v>
      </c>
      <c r="P74" s="411">
        <v>63</v>
      </c>
      <c r="Q74" s="411">
        <v>-1</v>
      </c>
      <c r="R74" s="414" t="s">
        <v>822</v>
      </c>
      <c r="S74" s="419" t="s">
        <v>833</v>
      </c>
      <c r="T74" s="419">
        <v>63</v>
      </c>
      <c r="U74" s="421" t="s">
        <v>831</v>
      </c>
      <c r="V74" s="418" t="s">
        <v>825</v>
      </c>
      <c r="W74" t="s">
        <v>824</v>
      </c>
      <c r="X74" s="411" t="s">
        <v>829</v>
      </c>
      <c r="Y74" s="411">
        <v>63</v>
      </c>
      <c r="Z74" s="411">
        <v>-2</v>
      </c>
      <c r="AA74" s="411" t="s">
        <v>820</v>
      </c>
      <c r="AB74" s="420" t="s">
        <v>829</v>
      </c>
      <c r="AC74" s="420">
        <v>63</v>
      </c>
      <c r="AD74" s="419" t="s">
        <v>830</v>
      </c>
      <c r="AE74" s="418" t="s">
        <v>821</v>
      </c>
      <c r="AF74" s="411" t="s">
        <v>829</v>
      </c>
      <c r="AG74" s="411">
        <v>63</v>
      </c>
      <c r="AH74" s="411">
        <v>-2</v>
      </c>
      <c r="AI74" s="414" t="s">
        <v>822</v>
      </c>
      <c r="AJ74" s="420" t="s">
        <v>833</v>
      </c>
      <c r="AK74" s="420">
        <v>63</v>
      </c>
      <c r="AL74" s="419" t="s">
        <v>830</v>
      </c>
      <c r="AM74" s="418" t="s">
        <v>825</v>
      </c>
      <c r="AN74" t="s">
        <v>824</v>
      </c>
      <c r="AO74" s="411" t="s">
        <v>829</v>
      </c>
      <c r="AP74" s="411">
        <v>63</v>
      </c>
      <c r="AQ74" s="411">
        <v>-3</v>
      </c>
      <c r="AR74" s="411" t="s">
        <v>820</v>
      </c>
      <c r="AS74" s="420" t="s">
        <v>829</v>
      </c>
      <c r="AT74" s="420">
        <v>63</v>
      </c>
      <c r="AU74" s="419" t="s">
        <v>832</v>
      </c>
      <c r="AV74" s="418" t="s">
        <v>821</v>
      </c>
      <c r="AW74" s="411" t="s">
        <v>829</v>
      </c>
      <c r="AX74" s="411">
        <v>63</v>
      </c>
      <c r="AY74" s="411">
        <v>-3</v>
      </c>
      <c r="AZ74" s="414" t="s">
        <v>822</v>
      </c>
      <c r="BA74" s="420" t="s">
        <v>833</v>
      </c>
      <c r="BB74" s="420">
        <v>63</v>
      </c>
      <c r="BC74" s="419" t="s">
        <v>832</v>
      </c>
      <c r="BD74" s="418" t="s">
        <v>834</v>
      </c>
    </row>
    <row r="75" spans="2:56" ht="14.25">
      <c r="B75" s="412"/>
      <c r="C75" s="414"/>
      <c r="D75" s="414" t="s">
        <v>823</v>
      </c>
      <c r="E75" s="206" t="s">
        <v>470</v>
      </c>
      <c r="F75" s="411" t="s">
        <v>819</v>
      </c>
      <c r="G75" s="411" t="s">
        <v>829</v>
      </c>
      <c r="H75" s="411">
        <v>64</v>
      </c>
      <c r="I75" s="411">
        <v>-1</v>
      </c>
      <c r="J75" s="411" t="s">
        <v>820</v>
      </c>
      <c r="K75" s="420" t="s">
        <v>829</v>
      </c>
      <c r="L75" s="420">
        <v>64</v>
      </c>
      <c r="M75" s="419" t="s">
        <v>831</v>
      </c>
      <c r="N75" s="418" t="s">
        <v>821</v>
      </c>
      <c r="O75" s="411" t="s">
        <v>829</v>
      </c>
      <c r="P75" s="411">
        <v>64</v>
      </c>
      <c r="Q75" s="411">
        <v>-1</v>
      </c>
      <c r="R75" s="414" t="s">
        <v>822</v>
      </c>
      <c r="S75" s="419" t="s">
        <v>833</v>
      </c>
      <c r="T75" s="419">
        <v>64</v>
      </c>
      <c r="U75" s="421" t="s">
        <v>831</v>
      </c>
      <c r="V75" s="418" t="s">
        <v>825</v>
      </c>
      <c r="W75" t="s">
        <v>824</v>
      </c>
      <c r="X75" s="411" t="s">
        <v>829</v>
      </c>
      <c r="Y75" s="411">
        <v>64</v>
      </c>
      <c r="Z75" s="411">
        <v>-2</v>
      </c>
      <c r="AA75" s="411" t="s">
        <v>820</v>
      </c>
      <c r="AB75" s="420" t="s">
        <v>829</v>
      </c>
      <c r="AC75" s="420">
        <v>64</v>
      </c>
      <c r="AD75" s="419" t="s">
        <v>830</v>
      </c>
      <c r="AE75" s="418" t="s">
        <v>821</v>
      </c>
      <c r="AF75" s="411" t="s">
        <v>829</v>
      </c>
      <c r="AG75" s="411">
        <v>64</v>
      </c>
      <c r="AH75" s="411">
        <v>-2</v>
      </c>
      <c r="AI75" s="414" t="s">
        <v>822</v>
      </c>
      <c r="AJ75" s="420" t="s">
        <v>833</v>
      </c>
      <c r="AK75" s="420">
        <v>64</v>
      </c>
      <c r="AL75" s="419" t="s">
        <v>830</v>
      </c>
      <c r="AM75" s="418" t="s">
        <v>825</v>
      </c>
      <c r="AN75" t="s">
        <v>824</v>
      </c>
      <c r="AO75" s="411" t="s">
        <v>829</v>
      </c>
      <c r="AP75" s="411">
        <v>64</v>
      </c>
      <c r="AQ75" s="411">
        <v>-3</v>
      </c>
      <c r="AR75" s="411" t="s">
        <v>820</v>
      </c>
      <c r="AS75" s="420" t="s">
        <v>829</v>
      </c>
      <c r="AT75" s="420">
        <v>64</v>
      </c>
      <c r="AU75" s="419" t="s">
        <v>832</v>
      </c>
      <c r="AV75" s="418" t="s">
        <v>821</v>
      </c>
      <c r="AW75" s="411" t="s">
        <v>829</v>
      </c>
      <c r="AX75" s="411">
        <v>64</v>
      </c>
      <c r="AY75" s="411">
        <v>-3</v>
      </c>
      <c r="AZ75" s="414" t="s">
        <v>822</v>
      </c>
      <c r="BA75" s="420" t="s">
        <v>833</v>
      </c>
      <c r="BB75" s="420">
        <v>64</v>
      </c>
      <c r="BC75" s="419" t="s">
        <v>832</v>
      </c>
      <c r="BD75" s="418" t="s">
        <v>834</v>
      </c>
    </row>
    <row r="76" spans="2:56" ht="13.5">
      <c r="B76" s="412"/>
      <c r="C76" s="414"/>
      <c r="D76" s="414" t="s">
        <v>823</v>
      </c>
      <c r="E76" s="206" t="s">
        <v>471</v>
      </c>
      <c r="F76" s="411" t="s">
        <v>819</v>
      </c>
      <c r="G76" s="411" t="s">
        <v>829</v>
      </c>
      <c r="H76" s="411">
        <v>65</v>
      </c>
      <c r="I76" s="411">
        <v>-1</v>
      </c>
      <c r="J76" s="411" t="s">
        <v>820</v>
      </c>
      <c r="K76" s="420" t="s">
        <v>829</v>
      </c>
      <c r="L76" s="420">
        <v>65</v>
      </c>
      <c r="M76" s="419" t="s">
        <v>831</v>
      </c>
      <c r="N76" s="418" t="s">
        <v>821</v>
      </c>
      <c r="O76" s="411" t="s">
        <v>829</v>
      </c>
      <c r="P76" s="411">
        <v>65</v>
      </c>
      <c r="Q76" s="411">
        <v>-1</v>
      </c>
      <c r="R76" s="414" t="s">
        <v>822</v>
      </c>
      <c r="S76" s="419" t="s">
        <v>833</v>
      </c>
      <c r="T76" s="419">
        <v>65</v>
      </c>
      <c r="U76" s="421" t="s">
        <v>831</v>
      </c>
      <c r="V76" s="418" t="s">
        <v>825</v>
      </c>
      <c r="W76" t="s">
        <v>824</v>
      </c>
      <c r="X76" s="411" t="s">
        <v>829</v>
      </c>
      <c r="Y76" s="411">
        <v>65</v>
      </c>
      <c r="Z76" s="411">
        <v>-2</v>
      </c>
      <c r="AA76" s="411" t="s">
        <v>820</v>
      </c>
      <c r="AB76" s="420" t="s">
        <v>829</v>
      </c>
      <c r="AC76" s="420">
        <v>65</v>
      </c>
      <c r="AD76" s="419" t="s">
        <v>830</v>
      </c>
      <c r="AE76" s="418" t="s">
        <v>821</v>
      </c>
      <c r="AF76" s="411" t="s">
        <v>829</v>
      </c>
      <c r="AG76" s="411">
        <v>65</v>
      </c>
      <c r="AH76" s="411">
        <v>-2</v>
      </c>
      <c r="AI76" s="414" t="s">
        <v>822</v>
      </c>
      <c r="AJ76" s="420" t="s">
        <v>833</v>
      </c>
      <c r="AK76" s="420">
        <v>65</v>
      </c>
      <c r="AL76" s="419" t="s">
        <v>830</v>
      </c>
      <c r="AM76" s="418" t="s">
        <v>825</v>
      </c>
      <c r="AN76" t="s">
        <v>824</v>
      </c>
      <c r="AO76" s="411" t="s">
        <v>829</v>
      </c>
      <c r="AP76" s="411">
        <v>65</v>
      </c>
      <c r="AQ76" s="411">
        <v>-3</v>
      </c>
      <c r="AR76" s="411" t="s">
        <v>820</v>
      </c>
      <c r="AS76" s="420" t="s">
        <v>829</v>
      </c>
      <c r="AT76" s="420">
        <v>65</v>
      </c>
      <c r="AU76" s="419" t="s">
        <v>832</v>
      </c>
      <c r="AV76" s="418" t="s">
        <v>821</v>
      </c>
      <c r="AW76" s="411" t="s">
        <v>829</v>
      </c>
      <c r="AX76" s="411">
        <v>65</v>
      </c>
      <c r="AY76" s="411">
        <v>-3</v>
      </c>
      <c r="AZ76" s="414" t="s">
        <v>822</v>
      </c>
      <c r="BA76" s="420" t="s">
        <v>833</v>
      </c>
      <c r="BB76" s="420">
        <v>65</v>
      </c>
      <c r="BC76" s="419" t="s">
        <v>832</v>
      </c>
      <c r="BD76" s="418" t="s">
        <v>834</v>
      </c>
    </row>
    <row r="77" spans="2:56" ht="13.5">
      <c r="B77" s="412"/>
      <c r="C77" s="414"/>
      <c r="D77" s="414" t="s">
        <v>823</v>
      </c>
      <c r="E77" s="206" t="s">
        <v>472</v>
      </c>
      <c r="F77" s="411" t="s">
        <v>819</v>
      </c>
      <c r="G77" s="411" t="s">
        <v>829</v>
      </c>
      <c r="H77" s="411">
        <v>66</v>
      </c>
      <c r="I77" s="411">
        <v>-1</v>
      </c>
      <c r="J77" s="411" t="s">
        <v>820</v>
      </c>
      <c r="K77" s="420" t="s">
        <v>829</v>
      </c>
      <c r="L77" s="420">
        <v>66</v>
      </c>
      <c r="M77" s="419" t="s">
        <v>831</v>
      </c>
      <c r="N77" s="418" t="s">
        <v>821</v>
      </c>
      <c r="O77" s="411" t="s">
        <v>829</v>
      </c>
      <c r="P77" s="411">
        <v>66</v>
      </c>
      <c r="Q77" s="411">
        <v>-1</v>
      </c>
      <c r="R77" s="414" t="s">
        <v>822</v>
      </c>
      <c r="S77" s="419" t="s">
        <v>833</v>
      </c>
      <c r="T77" s="419">
        <v>66</v>
      </c>
      <c r="U77" s="421" t="s">
        <v>831</v>
      </c>
      <c r="V77" s="418" t="s">
        <v>825</v>
      </c>
      <c r="W77" t="s">
        <v>824</v>
      </c>
      <c r="X77" s="411" t="s">
        <v>829</v>
      </c>
      <c r="Y77" s="411">
        <v>66</v>
      </c>
      <c r="Z77" s="411">
        <v>-2</v>
      </c>
      <c r="AA77" s="411" t="s">
        <v>820</v>
      </c>
      <c r="AB77" s="420" t="s">
        <v>829</v>
      </c>
      <c r="AC77" s="420">
        <v>66</v>
      </c>
      <c r="AD77" s="419" t="s">
        <v>830</v>
      </c>
      <c r="AE77" s="418" t="s">
        <v>821</v>
      </c>
      <c r="AF77" s="411" t="s">
        <v>829</v>
      </c>
      <c r="AG77" s="411">
        <v>66</v>
      </c>
      <c r="AH77" s="411">
        <v>-2</v>
      </c>
      <c r="AI77" s="414" t="s">
        <v>822</v>
      </c>
      <c r="AJ77" s="420" t="s">
        <v>833</v>
      </c>
      <c r="AK77" s="420">
        <v>66</v>
      </c>
      <c r="AL77" s="419" t="s">
        <v>830</v>
      </c>
      <c r="AM77" s="418" t="s">
        <v>825</v>
      </c>
      <c r="AN77" t="s">
        <v>824</v>
      </c>
      <c r="AO77" s="411" t="s">
        <v>829</v>
      </c>
      <c r="AP77" s="411">
        <v>66</v>
      </c>
      <c r="AQ77" s="411">
        <v>-3</v>
      </c>
      <c r="AR77" s="411" t="s">
        <v>820</v>
      </c>
      <c r="AS77" s="420" t="s">
        <v>829</v>
      </c>
      <c r="AT77" s="420">
        <v>66</v>
      </c>
      <c r="AU77" s="419" t="s">
        <v>832</v>
      </c>
      <c r="AV77" s="418" t="s">
        <v>821</v>
      </c>
      <c r="AW77" s="411" t="s">
        <v>829</v>
      </c>
      <c r="AX77" s="411">
        <v>66</v>
      </c>
      <c r="AY77" s="411">
        <v>-3</v>
      </c>
      <c r="AZ77" s="414" t="s">
        <v>822</v>
      </c>
      <c r="BA77" s="420" t="s">
        <v>833</v>
      </c>
      <c r="BB77" s="420">
        <v>66</v>
      </c>
      <c r="BC77" s="419" t="s">
        <v>832</v>
      </c>
      <c r="BD77" s="418" t="s">
        <v>834</v>
      </c>
    </row>
    <row r="78" spans="2:56" ht="13.5">
      <c r="B78" s="412"/>
      <c r="C78" s="414"/>
      <c r="D78" s="414" t="s">
        <v>823</v>
      </c>
      <c r="E78" s="201"/>
      <c r="F78" s="411" t="s">
        <v>819</v>
      </c>
      <c r="G78" s="411" t="s">
        <v>829</v>
      </c>
      <c r="H78" s="411">
        <v>67</v>
      </c>
      <c r="I78" s="411">
        <v>-1</v>
      </c>
      <c r="J78" s="411" t="s">
        <v>820</v>
      </c>
      <c r="K78" s="420" t="s">
        <v>829</v>
      </c>
      <c r="L78" s="420">
        <v>67</v>
      </c>
      <c r="M78" s="419" t="s">
        <v>831</v>
      </c>
      <c r="N78" s="418" t="s">
        <v>821</v>
      </c>
      <c r="O78" s="411" t="s">
        <v>829</v>
      </c>
      <c r="P78" s="411">
        <v>67</v>
      </c>
      <c r="Q78" s="411">
        <v>-1</v>
      </c>
      <c r="R78" s="414" t="s">
        <v>822</v>
      </c>
      <c r="S78" s="419" t="s">
        <v>833</v>
      </c>
      <c r="T78" s="419">
        <v>67</v>
      </c>
      <c r="U78" s="421" t="s">
        <v>831</v>
      </c>
      <c r="V78" s="418" t="s">
        <v>825</v>
      </c>
      <c r="W78" t="s">
        <v>824</v>
      </c>
      <c r="X78" s="411" t="s">
        <v>829</v>
      </c>
      <c r="Y78" s="411">
        <v>67</v>
      </c>
      <c r="Z78" s="411">
        <v>-2</v>
      </c>
      <c r="AA78" s="411" t="s">
        <v>820</v>
      </c>
      <c r="AB78" s="420" t="s">
        <v>829</v>
      </c>
      <c r="AC78" s="420">
        <v>67</v>
      </c>
      <c r="AD78" s="419" t="s">
        <v>830</v>
      </c>
      <c r="AE78" s="418" t="s">
        <v>821</v>
      </c>
      <c r="AF78" s="411" t="s">
        <v>829</v>
      </c>
      <c r="AG78" s="411">
        <v>67</v>
      </c>
      <c r="AH78" s="411">
        <v>-2</v>
      </c>
      <c r="AI78" s="414" t="s">
        <v>822</v>
      </c>
      <c r="AJ78" s="420" t="s">
        <v>833</v>
      </c>
      <c r="AK78" s="420">
        <v>67</v>
      </c>
      <c r="AL78" s="419" t="s">
        <v>830</v>
      </c>
      <c r="AM78" s="418" t="s">
        <v>825</v>
      </c>
      <c r="AN78" t="s">
        <v>824</v>
      </c>
      <c r="AO78" s="411" t="s">
        <v>829</v>
      </c>
      <c r="AP78" s="411">
        <v>67</v>
      </c>
      <c r="AQ78" s="411">
        <v>-3</v>
      </c>
      <c r="AR78" s="411" t="s">
        <v>820</v>
      </c>
      <c r="AS78" s="420" t="s">
        <v>829</v>
      </c>
      <c r="AT78" s="420">
        <v>67</v>
      </c>
      <c r="AU78" s="419" t="s">
        <v>832</v>
      </c>
      <c r="AV78" s="418" t="s">
        <v>821</v>
      </c>
      <c r="AW78" s="411" t="s">
        <v>829</v>
      </c>
      <c r="AX78" s="411">
        <v>67</v>
      </c>
      <c r="AY78" s="411">
        <v>-3</v>
      </c>
      <c r="AZ78" s="414" t="s">
        <v>822</v>
      </c>
      <c r="BA78" s="420" t="s">
        <v>833</v>
      </c>
      <c r="BB78" s="420">
        <v>67</v>
      </c>
      <c r="BC78" s="419" t="s">
        <v>832</v>
      </c>
      <c r="BD78" s="418" t="s">
        <v>834</v>
      </c>
    </row>
    <row r="79" spans="2:56" ht="14.25" thickBot="1">
      <c r="B79" s="412"/>
      <c r="C79" s="414"/>
      <c r="D79" s="414" t="s">
        <v>823</v>
      </c>
      <c r="E79" s="201"/>
      <c r="F79" s="411" t="s">
        <v>819</v>
      </c>
      <c r="G79" s="411" t="s">
        <v>829</v>
      </c>
      <c r="H79" s="411">
        <v>68</v>
      </c>
      <c r="I79" s="411">
        <v>-1</v>
      </c>
      <c r="J79" s="411" t="s">
        <v>820</v>
      </c>
      <c r="K79" s="420" t="s">
        <v>829</v>
      </c>
      <c r="L79" s="420">
        <v>68</v>
      </c>
      <c r="M79" s="419" t="s">
        <v>831</v>
      </c>
      <c r="N79" s="418" t="s">
        <v>821</v>
      </c>
      <c r="O79" s="411" t="s">
        <v>829</v>
      </c>
      <c r="P79" s="411">
        <v>68</v>
      </c>
      <c r="Q79" s="411">
        <v>-1</v>
      </c>
      <c r="R79" s="414" t="s">
        <v>822</v>
      </c>
      <c r="S79" s="419" t="s">
        <v>833</v>
      </c>
      <c r="T79" s="419">
        <v>68</v>
      </c>
      <c r="U79" s="421" t="s">
        <v>831</v>
      </c>
      <c r="V79" s="418" t="s">
        <v>825</v>
      </c>
      <c r="W79" t="s">
        <v>824</v>
      </c>
      <c r="X79" s="411" t="s">
        <v>829</v>
      </c>
      <c r="Y79" s="411">
        <v>68</v>
      </c>
      <c r="Z79" s="411">
        <v>-2</v>
      </c>
      <c r="AA79" s="411" t="s">
        <v>820</v>
      </c>
      <c r="AB79" s="420" t="s">
        <v>829</v>
      </c>
      <c r="AC79" s="420">
        <v>68</v>
      </c>
      <c r="AD79" s="419" t="s">
        <v>830</v>
      </c>
      <c r="AE79" s="418" t="s">
        <v>821</v>
      </c>
      <c r="AF79" s="411" t="s">
        <v>829</v>
      </c>
      <c r="AG79" s="411">
        <v>68</v>
      </c>
      <c r="AH79" s="411">
        <v>-2</v>
      </c>
      <c r="AI79" s="414" t="s">
        <v>822</v>
      </c>
      <c r="AJ79" s="420" t="s">
        <v>833</v>
      </c>
      <c r="AK79" s="420">
        <v>68</v>
      </c>
      <c r="AL79" s="419" t="s">
        <v>830</v>
      </c>
      <c r="AM79" s="418" t="s">
        <v>825</v>
      </c>
      <c r="AN79" t="s">
        <v>824</v>
      </c>
      <c r="AO79" s="411" t="s">
        <v>829</v>
      </c>
      <c r="AP79" s="411">
        <v>68</v>
      </c>
      <c r="AQ79" s="411">
        <v>-3</v>
      </c>
      <c r="AR79" s="411" t="s">
        <v>820</v>
      </c>
      <c r="AS79" s="420" t="s">
        <v>829</v>
      </c>
      <c r="AT79" s="420">
        <v>68</v>
      </c>
      <c r="AU79" s="419" t="s">
        <v>832</v>
      </c>
      <c r="AV79" s="418" t="s">
        <v>821</v>
      </c>
      <c r="AW79" s="411" t="s">
        <v>829</v>
      </c>
      <c r="AX79" s="411">
        <v>68</v>
      </c>
      <c r="AY79" s="411">
        <v>-3</v>
      </c>
      <c r="AZ79" s="414" t="s">
        <v>822</v>
      </c>
      <c r="BA79" s="420" t="s">
        <v>833</v>
      </c>
      <c r="BB79" s="420">
        <v>68</v>
      </c>
      <c r="BC79" s="419" t="s">
        <v>832</v>
      </c>
      <c r="BD79" s="418" t="s">
        <v>834</v>
      </c>
    </row>
    <row r="80" spans="2:56" ht="13.5">
      <c r="B80" s="412"/>
      <c r="C80" s="414"/>
      <c r="D80" s="414" t="s">
        <v>823</v>
      </c>
      <c r="E80" s="232" t="s">
        <v>473</v>
      </c>
      <c r="F80" s="411" t="s">
        <v>819</v>
      </c>
      <c r="G80" s="411" t="s">
        <v>829</v>
      </c>
      <c r="H80" s="411">
        <v>69</v>
      </c>
      <c r="I80" s="411">
        <v>-1</v>
      </c>
      <c r="J80" s="411" t="s">
        <v>820</v>
      </c>
      <c r="K80" s="420" t="s">
        <v>829</v>
      </c>
      <c r="L80" s="420">
        <v>69</v>
      </c>
      <c r="M80" s="419" t="s">
        <v>831</v>
      </c>
      <c r="N80" s="418" t="s">
        <v>821</v>
      </c>
      <c r="O80" s="411" t="s">
        <v>829</v>
      </c>
      <c r="P80" s="411">
        <v>69</v>
      </c>
      <c r="Q80" s="411">
        <v>-1</v>
      </c>
      <c r="R80" s="414" t="s">
        <v>822</v>
      </c>
      <c r="S80" s="419" t="s">
        <v>833</v>
      </c>
      <c r="T80" s="419">
        <v>69</v>
      </c>
      <c r="U80" s="421" t="s">
        <v>831</v>
      </c>
      <c r="V80" s="418" t="s">
        <v>825</v>
      </c>
      <c r="W80" t="s">
        <v>824</v>
      </c>
      <c r="X80" s="411" t="s">
        <v>829</v>
      </c>
      <c r="Y80" s="411">
        <v>69</v>
      </c>
      <c r="Z80" s="411">
        <v>-2</v>
      </c>
      <c r="AA80" s="411" t="s">
        <v>820</v>
      </c>
      <c r="AB80" s="420" t="s">
        <v>829</v>
      </c>
      <c r="AC80" s="420">
        <v>69</v>
      </c>
      <c r="AD80" s="419" t="s">
        <v>830</v>
      </c>
      <c r="AE80" s="418" t="s">
        <v>821</v>
      </c>
      <c r="AF80" s="411" t="s">
        <v>829</v>
      </c>
      <c r="AG80" s="411">
        <v>69</v>
      </c>
      <c r="AH80" s="411">
        <v>-2</v>
      </c>
      <c r="AI80" s="414" t="s">
        <v>822</v>
      </c>
      <c r="AJ80" s="420" t="s">
        <v>833</v>
      </c>
      <c r="AK80" s="420">
        <v>69</v>
      </c>
      <c r="AL80" s="419" t="s">
        <v>830</v>
      </c>
      <c r="AM80" s="418" t="s">
        <v>825</v>
      </c>
      <c r="AN80" t="s">
        <v>824</v>
      </c>
      <c r="AO80" s="411" t="s">
        <v>829</v>
      </c>
      <c r="AP80" s="411">
        <v>69</v>
      </c>
      <c r="AQ80" s="411">
        <v>-3</v>
      </c>
      <c r="AR80" s="411" t="s">
        <v>820</v>
      </c>
      <c r="AS80" s="420" t="s">
        <v>829</v>
      </c>
      <c r="AT80" s="420">
        <v>69</v>
      </c>
      <c r="AU80" s="419" t="s">
        <v>832</v>
      </c>
      <c r="AV80" s="418" t="s">
        <v>821</v>
      </c>
      <c r="AW80" s="411" t="s">
        <v>829</v>
      </c>
      <c r="AX80" s="411">
        <v>69</v>
      </c>
      <c r="AY80" s="411">
        <v>-3</v>
      </c>
      <c r="AZ80" s="414" t="s">
        <v>822</v>
      </c>
      <c r="BA80" s="420" t="s">
        <v>833</v>
      </c>
      <c r="BB80" s="420">
        <v>69</v>
      </c>
      <c r="BC80" s="419" t="s">
        <v>832</v>
      </c>
      <c r="BD80" s="418" t="s">
        <v>834</v>
      </c>
    </row>
    <row r="81" spans="2:56" ht="13.5">
      <c r="B81" s="412"/>
      <c r="C81" s="414"/>
      <c r="D81" s="414" t="s">
        <v>823</v>
      </c>
      <c r="E81" s="237" t="s">
        <v>474</v>
      </c>
      <c r="F81" s="411" t="s">
        <v>819</v>
      </c>
      <c r="G81" s="411" t="s">
        <v>829</v>
      </c>
      <c r="H81" s="411">
        <v>70</v>
      </c>
      <c r="I81" s="411">
        <v>-1</v>
      </c>
      <c r="J81" s="411" t="s">
        <v>820</v>
      </c>
      <c r="K81" s="420" t="s">
        <v>829</v>
      </c>
      <c r="L81" s="420">
        <v>70</v>
      </c>
      <c r="M81" s="419" t="s">
        <v>831</v>
      </c>
      <c r="N81" s="418" t="s">
        <v>821</v>
      </c>
      <c r="O81" s="411" t="s">
        <v>829</v>
      </c>
      <c r="P81" s="411">
        <v>70</v>
      </c>
      <c r="Q81" s="411">
        <v>-1</v>
      </c>
      <c r="R81" s="414" t="s">
        <v>822</v>
      </c>
      <c r="S81" s="419" t="s">
        <v>833</v>
      </c>
      <c r="T81" s="419">
        <v>70</v>
      </c>
      <c r="U81" s="421" t="s">
        <v>831</v>
      </c>
      <c r="V81" s="418" t="s">
        <v>825</v>
      </c>
      <c r="W81" t="s">
        <v>824</v>
      </c>
      <c r="X81" s="411" t="s">
        <v>829</v>
      </c>
      <c r="Y81" s="411">
        <v>70</v>
      </c>
      <c r="Z81" s="411">
        <v>-2</v>
      </c>
      <c r="AA81" s="411" t="s">
        <v>820</v>
      </c>
      <c r="AB81" s="420" t="s">
        <v>829</v>
      </c>
      <c r="AC81" s="420">
        <v>70</v>
      </c>
      <c r="AD81" s="419" t="s">
        <v>830</v>
      </c>
      <c r="AE81" s="418" t="s">
        <v>821</v>
      </c>
      <c r="AF81" s="411" t="s">
        <v>829</v>
      </c>
      <c r="AG81" s="411">
        <v>70</v>
      </c>
      <c r="AH81" s="411">
        <v>-2</v>
      </c>
      <c r="AI81" s="414" t="s">
        <v>822</v>
      </c>
      <c r="AJ81" s="420" t="s">
        <v>833</v>
      </c>
      <c r="AK81" s="420">
        <v>70</v>
      </c>
      <c r="AL81" s="419" t="s">
        <v>830</v>
      </c>
      <c r="AM81" s="418" t="s">
        <v>825</v>
      </c>
      <c r="AN81" t="s">
        <v>824</v>
      </c>
      <c r="AO81" s="411" t="s">
        <v>829</v>
      </c>
      <c r="AP81" s="411">
        <v>70</v>
      </c>
      <c r="AQ81" s="411">
        <v>-3</v>
      </c>
      <c r="AR81" s="411" t="s">
        <v>820</v>
      </c>
      <c r="AS81" s="420" t="s">
        <v>829</v>
      </c>
      <c r="AT81" s="420">
        <v>70</v>
      </c>
      <c r="AU81" s="419" t="s">
        <v>832</v>
      </c>
      <c r="AV81" s="418" t="s">
        <v>821</v>
      </c>
      <c r="AW81" s="411" t="s">
        <v>829</v>
      </c>
      <c r="AX81" s="411">
        <v>70</v>
      </c>
      <c r="AY81" s="411">
        <v>-3</v>
      </c>
      <c r="AZ81" s="414" t="s">
        <v>822</v>
      </c>
      <c r="BA81" s="420" t="s">
        <v>833</v>
      </c>
      <c r="BB81" s="420">
        <v>70</v>
      </c>
      <c r="BC81" s="419" t="s">
        <v>832</v>
      </c>
      <c r="BD81" s="418" t="s">
        <v>834</v>
      </c>
    </row>
    <row r="82" spans="2:56" ht="13.5">
      <c r="B82" s="412"/>
      <c r="C82" s="414"/>
      <c r="D82" s="414" t="s">
        <v>823</v>
      </c>
      <c r="E82" s="237" t="s">
        <v>475</v>
      </c>
      <c r="F82" s="411" t="s">
        <v>819</v>
      </c>
      <c r="G82" s="411" t="s">
        <v>829</v>
      </c>
      <c r="H82" s="411">
        <v>71</v>
      </c>
      <c r="I82" s="411">
        <v>-1</v>
      </c>
      <c r="J82" s="411" t="s">
        <v>820</v>
      </c>
      <c r="K82" s="420" t="s">
        <v>829</v>
      </c>
      <c r="L82" s="420">
        <v>71</v>
      </c>
      <c r="M82" s="419" t="s">
        <v>831</v>
      </c>
      <c r="N82" s="418" t="s">
        <v>821</v>
      </c>
      <c r="O82" s="411" t="s">
        <v>829</v>
      </c>
      <c r="P82" s="411">
        <v>71</v>
      </c>
      <c r="Q82" s="411">
        <v>-1</v>
      </c>
      <c r="R82" s="414" t="s">
        <v>822</v>
      </c>
      <c r="S82" s="419" t="s">
        <v>833</v>
      </c>
      <c r="T82" s="419">
        <v>71</v>
      </c>
      <c r="U82" s="421" t="s">
        <v>831</v>
      </c>
      <c r="V82" s="418" t="s">
        <v>825</v>
      </c>
      <c r="W82" t="s">
        <v>824</v>
      </c>
      <c r="X82" s="411" t="s">
        <v>829</v>
      </c>
      <c r="Y82" s="411">
        <v>71</v>
      </c>
      <c r="Z82" s="411">
        <v>-2</v>
      </c>
      <c r="AA82" s="411" t="s">
        <v>820</v>
      </c>
      <c r="AB82" s="420" t="s">
        <v>829</v>
      </c>
      <c r="AC82" s="420">
        <v>71</v>
      </c>
      <c r="AD82" s="419" t="s">
        <v>830</v>
      </c>
      <c r="AE82" s="418" t="s">
        <v>821</v>
      </c>
      <c r="AF82" s="411" t="s">
        <v>829</v>
      </c>
      <c r="AG82" s="411">
        <v>71</v>
      </c>
      <c r="AH82" s="411">
        <v>-2</v>
      </c>
      <c r="AI82" s="414" t="s">
        <v>822</v>
      </c>
      <c r="AJ82" s="420" t="s">
        <v>833</v>
      </c>
      <c r="AK82" s="420">
        <v>71</v>
      </c>
      <c r="AL82" s="419" t="s">
        <v>830</v>
      </c>
      <c r="AM82" s="418" t="s">
        <v>825</v>
      </c>
      <c r="AN82" t="s">
        <v>824</v>
      </c>
      <c r="AO82" s="411" t="s">
        <v>829</v>
      </c>
      <c r="AP82" s="411">
        <v>71</v>
      </c>
      <c r="AQ82" s="411">
        <v>-3</v>
      </c>
      <c r="AR82" s="411" t="s">
        <v>820</v>
      </c>
      <c r="AS82" s="420" t="s">
        <v>829</v>
      </c>
      <c r="AT82" s="420">
        <v>71</v>
      </c>
      <c r="AU82" s="419" t="s">
        <v>832</v>
      </c>
      <c r="AV82" s="418" t="s">
        <v>821</v>
      </c>
      <c r="AW82" s="411" t="s">
        <v>829</v>
      </c>
      <c r="AX82" s="411">
        <v>71</v>
      </c>
      <c r="AY82" s="411">
        <v>-3</v>
      </c>
      <c r="AZ82" s="414" t="s">
        <v>822</v>
      </c>
      <c r="BA82" s="420" t="s">
        <v>833</v>
      </c>
      <c r="BB82" s="420">
        <v>71</v>
      </c>
      <c r="BC82" s="419" t="s">
        <v>832</v>
      </c>
      <c r="BD82" s="418" t="s">
        <v>834</v>
      </c>
    </row>
    <row r="83" spans="2:56" ht="13.5">
      <c r="B83" s="412"/>
      <c r="C83" s="414"/>
      <c r="D83" s="414" t="s">
        <v>823</v>
      </c>
      <c r="E83" s="237" t="s">
        <v>321</v>
      </c>
      <c r="F83" s="411" t="s">
        <v>819</v>
      </c>
      <c r="G83" s="411" t="s">
        <v>829</v>
      </c>
      <c r="H83" s="411">
        <v>72</v>
      </c>
      <c r="I83" s="411">
        <v>-1</v>
      </c>
      <c r="J83" s="411" t="s">
        <v>820</v>
      </c>
      <c r="K83" s="420" t="s">
        <v>829</v>
      </c>
      <c r="L83" s="420">
        <v>72</v>
      </c>
      <c r="M83" s="419" t="s">
        <v>831</v>
      </c>
      <c r="N83" s="418" t="s">
        <v>821</v>
      </c>
      <c r="O83" s="411" t="s">
        <v>829</v>
      </c>
      <c r="P83" s="411">
        <v>72</v>
      </c>
      <c r="Q83" s="411">
        <v>-1</v>
      </c>
      <c r="R83" s="414" t="s">
        <v>822</v>
      </c>
      <c r="S83" s="419" t="s">
        <v>833</v>
      </c>
      <c r="T83" s="419">
        <v>72</v>
      </c>
      <c r="U83" s="421" t="s">
        <v>831</v>
      </c>
      <c r="V83" s="418" t="s">
        <v>825</v>
      </c>
      <c r="W83" t="s">
        <v>824</v>
      </c>
      <c r="X83" s="411" t="s">
        <v>829</v>
      </c>
      <c r="Y83" s="411">
        <v>72</v>
      </c>
      <c r="Z83" s="411">
        <v>-2</v>
      </c>
      <c r="AA83" s="411" t="s">
        <v>820</v>
      </c>
      <c r="AB83" s="420" t="s">
        <v>829</v>
      </c>
      <c r="AC83" s="420">
        <v>72</v>
      </c>
      <c r="AD83" s="419" t="s">
        <v>830</v>
      </c>
      <c r="AE83" s="418" t="s">
        <v>821</v>
      </c>
      <c r="AF83" s="411" t="s">
        <v>829</v>
      </c>
      <c r="AG83" s="411">
        <v>72</v>
      </c>
      <c r="AH83" s="411">
        <v>-2</v>
      </c>
      <c r="AI83" s="414" t="s">
        <v>822</v>
      </c>
      <c r="AJ83" s="420" t="s">
        <v>833</v>
      </c>
      <c r="AK83" s="420">
        <v>72</v>
      </c>
      <c r="AL83" s="419" t="s">
        <v>830</v>
      </c>
      <c r="AM83" s="418" t="s">
        <v>825</v>
      </c>
      <c r="AN83" t="s">
        <v>824</v>
      </c>
      <c r="AO83" s="411" t="s">
        <v>829</v>
      </c>
      <c r="AP83" s="411">
        <v>72</v>
      </c>
      <c r="AQ83" s="411">
        <v>-3</v>
      </c>
      <c r="AR83" s="411" t="s">
        <v>820</v>
      </c>
      <c r="AS83" s="420" t="s">
        <v>829</v>
      </c>
      <c r="AT83" s="420">
        <v>72</v>
      </c>
      <c r="AU83" s="419" t="s">
        <v>832</v>
      </c>
      <c r="AV83" s="418" t="s">
        <v>821</v>
      </c>
      <c r="AW83" s="411" t="s">
        <v>829</v>
      </c>
      <c r="AX83" s="411">
        <v>72</v>
      </c>
      <c r="AY83" s="411">
        <v>-3</v>
      </c>
      <c r="AZ83" s="414" t="s">
        <v>822</v>
      </c>
      <c r="BA83" s="420" t="s">
        <v>833</v>
      </c>
      <c r="BB83" s="420">
        <v>72</v>
      </c>
      <c r="BC83" s="419" t="s">
        <v>832</v>
      </c>
      <c r="BD83" s="418" t="s">
        <v>834</v>
      </c>
    </row>
    <row r="84" spans="2:56" ht="13.5">
      <c r="B84" s="412"/>
      <c r="C84" s="414"/>
      <c r="D84" s="414" t="s">
        <v>823</v>
      </c>
      <c r="E84" s="237" t="s">
        <v>327</v>
      </c>
      <c r="F84" s="411" t="s">
        <v>819</v>
      </c>
      <c r="G84" s="411" t="s">
        <v>829</v>
      </c>
      <c r="H84" s="411">
        <v>73</v>
      </c>
      <c r="I84" s="411">
        <v>-1</v>
      </c>
      <c r="J84" s="411" t="s">
        <v>820</v>
      </c>
      <c r="K84" s="420" t="s">
        <v>829</v>
      </c>
      <c r="L84" s="420">
        <v>73</v>
      </c>
      <c r="M84" s="419" t="s">
        <v>831</v>
      </c>
      <c r="N84" s="418" t="s">
        <v>821</v>
      </c>
      <c r="O84" s="411" t="s">
        <v>829</v>
      </c>
      <c r="P84" s="411">
        <v>73</v>
      </c>
      <c r="Q84" s="411">
        <v>-1</v>
      </c>
      <c r="R84" s="414" t="s">
        <v>822</v>
      </c>
      <c r="S84" s="419" t="s">
        <v>833</v>
      </c>
      <c r="T84" s="419">
        <v>73</v>
      </c>
      <c r="U84" s="421" t="s">
        <v>831</v>
      </c>
      <c r="V84" s="418" t="s">
        <v>825</v>
      </c>
      <c r="W84" t="s">
        <v>824</v>
      </c>
      <c r="X84" s="411" t="s">
        <v>829</v>
      </c>
      <c r="Y84" s="411">
        <v>73</v>
      </c>
      <c r="Z84" s="411">
        <v>-2</v>
      </c>
      <c r="AA84" s="411" t="s">
        <v>820</v>
      </c>
      <c r="AB84" s="420" t="s">
        <v>829</v>
      </c>
      <c r="AC84" s="420">
        <v>73</v>
      </c>
      <c r="AD84" s="419" t="s">
        <v>830</v>
      </c>
      <c r="AE84" s="418" t="s">
        <v>821</v>
      </c>
      <c r="AF84" s="411" t="s">
        <v>829</v>
      </c>
      <c r="AG84" s="411">
        <v>73</v>
      </c>
      <c r="AH84" s="411">
        <v>-2</v>
      </c>
      <c r="AI84" s="414" t="s">
        <v>822</v>
      </c>
      <c r="AJ84" s="420" t="s">
        <v>833</v>
      </c>
      <c r="AK84" s="420">
        <v>73</v>
      </c>
      <c r="AL84" s="419" t="s">
        <v>830</v>
      </c>
      <c r="AM84" s="418" t="s">
        <v>825</v>
      </c>
      <c r="AN84" t="s">
        <v>824</v>
      </c>
      <c r="AO84" s="411" t="s">
        <v>829</v>
      </c>
      <c r="AP84" s="411">
        <v>73</v>
      </c>
      <c r="AQ84" s="411">
        <v>-3</v>
      </c>
      <c r="AR84" s="411" t="s">
        <v>820</v>
      </c>
      <c r="AS84" s="420" t="s">
        <v>829</v>
      </c>
      <c r="AT84" s="420">
        <v>73</v>
      </c>
      <c r="AU84" s="419" t="s">
        <v>832</v>
      </c>
      <c r="AV84" s="418" t="s">
        <v>821</v>
      </c>
      <c r="AW84" s="411" t="s">
        <v>829</v>
      </c>
      <c r="AX84" s="411">
        <v>73</v>
      </c>
      <c r="AY84" s="411">
        <v>-3</v>
      </c>
      <c r="AZ84" s="414" t="s">
        <v>822</v>
      </c>
      <c r="BA84" s="420" t="s">
        <v>833</v>
      </c>
      <c r="BB84" s="420">
        <v>73</v>
      </c>
      <c r="BC84" s="419" t="s">
        <v>832</v>
      </c>
      <c r="BD84" s="418" t="s">
        <v>834</v>
      </c>
    </row>
    <row r="85" spans="2:56" ht="13.5">
      <c r="B85" s="412"/>
      <c r="C85" s="414"/>
      <c r="D85" s="414" t="s">
        <v>823</v>
      </c>
      <c r="E85" s="237" t="s">
        <v>328</v>
      </c>
      <c r="F85" s="411" t="s">
        <v>819</v>
      </c>
      <c r="G85" s="411" t="s">
        <v>829</v>
      </c>
      <c r="H85" s="411">
        <v>74</v>
      </c>
      <c r="I85" s="411">
        <v>-1</v>
      </c>
      <c r="J85" s="411" t="s">
        <v>820</v>
      </c>
      <c r="K85" s="420" t="s">
        <v>829</v>
      </c>
      <c r="L85" s="420">
        <v>74</v>
      </c>
      <c r="M85" s="419" t="s">
        <v>831</v>
      </c>
      <c r="N85" s="418" t="s">
        <v>821</v>
      </c>
      <c r="O85" s="411" t="s">
        <v>829</v>
      </c>
      <c r="P85" s="411">
        <v>74</v>
      </c>
      <c r="Q85" s="411">
        <v>-1</v>
      </c>
      <c r="R85" s="414" t="s">
        <v>822</v>
      </c>
      <c r="S85" s="419" t="s">
        <v>833</v>
      </c>
      <c r="T85" s="419">
        <v>74</v>
      </c>
      <c r="U85" s="421" t="s">
        <v>831</v>
      </c>
      <c r="V85" s="418" t="s">
        <v>825</v>
      </c>
      <c r="W85" t="s">
        <v>824</v>
      </c>
      <c r="X85" s="411" t="s">
        <v>829</v>
      </c>
      <c r="Y85" s="411">
        <v>74</v>
      </c>
      <c r="Z85" s="411">
        <v>-2</v>
      </c>
      <c r="AA85" s="411" t="s">
        <v>820</v>
      </c>
      <c r="AB85" s="420" t="s">
        <v>829</v>
      </c>
      <c r="AC85" s="420">
        <v>74</v>
      </c>
      <c r="AD85" s="419" t="s">
        <v>830</v>
      </c>
      <c r="AE85" s="418" t="s">
        <v>821</v>
      </c>
      <c r="AF85" s="411" t="s">
        <v>829</v>
      </c>
      <c r="AG85" s="411">
        <v>74</v>
      </c>
      <c r="AH85" s="411">
        <v>-2</v>
      </c>
      <c r="AI85" s="414" t="s">
        <v>822</v>
      </c>
      <c r="AJ85" s="420" t="s">
        <v>833</v>
      </c>
      <c r="AK85" s="420">
        <v>74</v>
      </c>
      <c r="AL85" s="419" t="s">
        <v>830</v>
      </c>
      <c r="AM85" s="418" t="s">
        <v>825</v>
      </c>
      <c r="AN85" t="s">
        <v>824</v>
      </c>
      <c r="AO85" s="411" t="s">
        <v>829</v>
      </c>
      <c r="AP85" s="411">
        <v>74</v>
      </c>
      <c r="AQ85" s="411">
        <v>-3</v>
      </c>
      <c r="AR85" s="411" t="s">
        <v>820</v>
      </c>
      <c r="AS85" s="420" t="s">
        <v>829</v>
      </c>
      <c r="AT85" s="420">
        <v>74</v>
      </c>
      <c r="AU85" s="419" t="s">
        <v>832</v>
      </c>
      <c r="AV85" s="418" t="s">
        <v>821</v>
      </c>
      <c r="AW85" s="411" t="s">
        <v>829</v>
      </c>
      <c r="AX85" s="411">
        <v>74</v>
      </c>
      <c r="AY85" s="411">
        <v>-3</v>
      </c>
      <c r="AZ85" s="414" t="s">
        <v>822</v>
      </c>
      <c r="BA85" s="420" t="s">
        <v>833</v>
      </c>
      <c r="BB85" s="420">
        <v>74</v>
      </c>
      <c r="BC85" s="419" t="s">
        <v>832</v>
      </c>
      <c r="BD85" s="418" t="s">
        <v>834</v>
      </c>
    </row>
    <row r="86" spans="2:56" ht="13.5">
      <c r="B86" s="412"/>
      <c r="C86" s="414"/>
      <c r="D86" s="414" t="s">
        <v>823</v>
      </c>
      <c r="E86" s="237" t="s">
        <v>329</v>
      </c>
      <c r="F86" s="411" t="s">
        <v>819</v>
      </c>
      <c r="G86" s="411" t="s">
        <v>829</v>
      </c>
      <c r="H86" s="411">
        <v>75</v>
      </c>
      <c r="I86" s="411">
        <v>-1</v>
      </c>
      <c r="J86" s="411" t="s">
        <v>820</v>
      </c>
      <c r="K86" s="420" t="s">
        <v>829</v>
      </c>
      <c r="L86" s="420">
        <v>75</v>
      </c>
      <c r="M86" s="419" t="s">
        <v>831</v>
      </c>
      <c r="N86" s="418" t="s">
        <v>821</v>
      </c>
      <c r="O86" s="411" t="s">
        <v>829</v>
      </c>
      <c r="P86" s="411">
        <v>75</v>
      </c>
      <c r="Q86" s="411">
        <v>-1</v>
      </c>
      <c r="R86" s="414" t="s">
        <v>822</v>
      </c>
      <c r="S86" s="419" t="s">
        <v>833</v>
      </c>
      <c r="T86" s="419">
        <v>75</v>
      </c>
      <c r="U86" s="421" t="s">
        <v>831</v>
      </c>
      <c r="V86" s="418" t="s">
        <v>825</v>
      </c>
      <c r="W86" t="s">
        <v>824</v>
      </c>
      <c r="X86" s="411" t="s">
        <v>829</v>
      </c>
      <c r="Y86" s="411">
        <v>75</v>
      </c>
      <c r="Z86" s="411">
        <v>-2</v>
      </c>
      <c r="AA86" s="411" t="s">
        <v>820</v>
      </c>
      <c r="AB86" s="420" t="s">
        <v>829</v>
      </c>
      <c r="AC86" s="420">
        <v>75</v>
      </c>
      <c r="AD86" s="419" t="s">
        <v>830</v>
      </c>
      <c r="AE86" s="418" t="s">
        <v>821</v>
      </c>
      <c r="AF86" s="411" t="s">
        <v>829</v>
      </c>
      <c r="AG86" s="411">
        <v>75</v>
      </c>
      <c r="AH86" s="411">
        <v>-2</v>
      </c>
      <c r="AI86" s="414" t="s">
        <v>822</v>
      </c>
      <c r="AJ86" s="420" t="s">
        <v>833</v>
      </c>
      <c r="AK86" s="420">
        <v>75</v>
      </c>
      <c r="AL86" s="419" t="s">
        <v>830</v>
      </c>
      <c r="AM86" s="418" t="s">
        <v>825</v>
      </c>
      <c r="AN86" t="s">
        <v>824</v>
      </c>
      <c r="AO86" s="411" t="s">
        <v>829</v>
      </c>
      <c r="AP86" s="411">
        <v>75</v>
      </c>
      <c r="AQ86" s="411">
        <v>-3</v>
      </c>
      <c r="AR86" s="411" t="s">
        <v>820</v>
      </c>
      <c r="AS86" s="420" t="s">
        <v>829</v>
      </c>
      <c r="AT86" s="420">
        <v>75</v>
      </c>
      <c r="AU86" s="419" t="s">
        <v>832</v>
      </c>
      <c r="AV86" s="418" t="s">
        <v>821</v>
      </c>
      <c r="AW86" s="411" t="s">
        <v>829</v>
      </c>
      <c r="AX86" s="411">
        <v>75</v>
      </c>
      <c r="AY86" s="411">
        <v>-3</v>
      </c>
      <c r="AZ86" s="414" t="s">
        <v>822</v>
      </c>
      <c r="BA86" s="420" t="s">
        <v>833</v>
      </c>
      <c r="BB86" s="420">
        <v>75</v>
      </c>
      <c r="BC86" s="419" t="s">
        <v>832</v>
      </c>
      <c r="BD86" s="418" t="s">
        <v>834</v>
      </c>
    </row>
    <row r="87" spans="2:56" ht="13.5">
      <c r="B87" s="412"/>
      <c r="C87" s="414"/>
      <c r="D87" s="414" t="s">
        <v>823</v>
      </c>
      <c r="E87" s="250" t="s">
        <v>393</v>
      </c>
      <c r="F87" s="411" t="s">
        <v>819</v>
      </c>
      <c r="G87" s="411" t="s">
        <v>829</v>
      </c>
      <c r="H87" s="411">
        <v>76</v>
      </c>
      <c r="I87" s="411">
        <v>-1</v>
      </c>
      <c r="J87" s="411" t="s">
        <v>820</v>
      </c>
      <c r="K87" s="420" t="s">
        <v>829</v>
      </c>
      <c r="L87" s="420">
        <v>76</v>
      </c>
      <c r="M87" s="419" t="s">
        <v>831</v>
      </c>
      <c r="N87" s="418" t="s">
        <v>821</v>
      </c>
      <c r="O87" s="411" t="s">
        <v>829</v>
      </c>
      <c r="P87" s="411">
        <v>76</v>
      </c>
      <c r="Q87" s="411">
        <v>-1</v>
      </c>
      <c r="R87" s="414" t="s">
        <v>822</v>
      </c>
      <c r="S87" s="419" t="s">
        <v>833</v>
      </c>
      <c r="T87" s="419">
        <v>76</v>
      </c>
      <c r="U87" s="421" t="s">
        <v>831</v>
      </c>
      <c r="V87" s="418" t="s">
        <v>825</v>
      </c>
      <c r="W87" t="s">
        <v>824</v>
      </c>
      <c r="X87" s="411" t="s">
        <v>829</v>
      </c>
      <c r="Y87" s="411">
        <v>76</v>
      </c>
      <c r="Z87" s="411">
        <v>-2</v>
      </c>
      <c r="AA87" s="411" t="s">
        <v>820</v>
      </c>
      <c r="AB87" s="420" t="s">
        <v>829</v>
      </c>
      <c r="AC87" s="420">
        <v>76</v>
      </c>
      <c r="AD87" s="419" t="s">
        <v>830</v>
      </c>
      <c r="AE87" s="418" t="s">
        <v>821</v>
      </c>
      <c r="AF87" s="411" t="s">
        <v>829</v>
      </c>
      <c r="AG87" s="411">
        <v>76</v>
      </c>
      <c r="AH87" s="411">
        <v>-2</v>
      </c>
      <c r="AI87" s="414" t="s">
        <v>822</v>
      </c>
      <c r="AJ87" s="420" t="s">
        <v>833</v>
      </c>
      <c r="AK87" s="420">
        <v>76</v>
      </c>
      <c r="AL87" s="419" t="s">
        <v>830</v>
      </c>
      <c r="AM87" s="418" t="s">
        <v>825</v>
      </c>
      <c r="AN87" t="s">
        <v>824</v>
      </c>
      <c r="AO87" s="411" t="s">
        <v>829</v>
      </c>
      <c r="AP87" s="411">
        <v>76</v>
      </c>
      <c r="AQ87" s="411">
        <v>-3</v>
      </c>
      <c r="AR87" s="411" t="s">
        <v>820</v>
      </c>
      <c r="AS87" s="420" t="s">
        <v>829</v>
      </c>
      <c r="AT87" s="420">
        <v>76</v>
      </c>
      <c r="AU87" s="419" t="s">
        <v>832</v>
      </c>
      <c r="AV87" s="418" t="s">
        <v>821</v>
      </c>
      <c r="AW87" s="411" t="s">
        <v>829</v>
      </c>
      <c r="AX87" s="411">
        <v>76</v>
      </c>
      <c r="AY87" s="411">
        <v>-3</v>
      </c>
      <c r="AZ87" s="414" t="s">
        <v>822</v>
      </c>
      <c r="BA87" s="420" t="s">
        <v>833</v>
      </c>
      <c r="BB87" s="420">
        <v>76</v>
      </c>
      <c r="BC87" s="419" t="s">
        <v>832</v>
      </c>
      <c r="BD87" s="418" t="s">
        <v>834</v>
      </c>
    </row>
    <row r="88" spans="2:56" ht="14.25" thickBot="1">
      <c r="B88" s="412"/>
      <c r="C88" s="414"/>
      <c r="D88" s="414" t="s">
        <v>823</v>
      </c>
      <c r="E88" s="1"/>
      <c r="F88" s="411" t="s">
        <v>819</v>
      </c>
      <c r="G88" s="411" t="s">
        <v>829</v>
      </c>
      <c r="H88" s="411">
        <v>77</v>
      </c>
      <c r="I88" s="411">
        <v>-1</v>
      </c>
      <c r="J88" s="411" t="s">
        <v>820</v>
      </c>
      <c r="K88" s="420" t="s">
        <v>829</v>
      </c>
      <c r="L88" s="420">
        <v>77</v>
      </c>
      <c r="M88" s="419" t="s">
        <v>831</v>
      </c>
      <c r="N88" s="418" t="s">
        <v>821</v>
      </c>
      <c r="O88" s="411" t="s">
        <v>829</v>
      </c>
      <c r="P88" s="411">
        <v>77</v>
      </c>
      <c r="Q88" s="411">
        <v>-1</v>
      </c>
      <c r="R88" s="414" t="s">
        <v>822</v>
      </c>
      <c r="S88" s="419" t="s">
        <v>833</v>
      </c>
      <c r="T88" s="419">
        <v>77</v>
      </c>
      <c r="U88" s="421" t="s">
        <v>831</v>
      </c>
      <c r="V88" s="418" t="s">
        <v>825</v>
      </c>
      <c r="W88" t="s">
        <v>824</v>
      </c>
      <c r="X88" s="411" t="s">
        <v>829</v>
      </c>
      <c r="Y88" s="411">
        <v>77</v>
      </c>
      <c r="Z88" s="411">
        <v>-2</v>
      </c>
      <c r="AA88" s="411" t="s">
        <v>820</v>
      </c>
      <c r="AB88" s="420" t="s">
        <v>829</v>
      </c>
      <c r="AC88" s="420">
        <v>77</v>
      </c>
      <c r="AD88" s="419" t="s">
        <v>830</v>
      </c>
      <c r="AE88" s="418" t="s">
        <v>821</v>
      </c>
      <c r="AF88" s="411" t="s">
        <v>829</v>
      </c>
      <c r="AG88" s="411">
        <v>77</v>
      </c>
      <c r="AH88" s="411">
        <v>-2</v>
      </c>
      <c r="AI88" s="414" t="s">
        <v>822</v>
      </c>
      <c r="AJ88" s="420" t="s">
        <v>833</v>
      </c>
      <c r="AK88" s="420">
        <v>77</v>
      </c>
      <c r="AL88" s="419" t="s">
        <v>830</v>
      </c>
      <c r="AM88" s="418" t="s">
        <v>825</v>
      </c>
      <c r="AN88" t="s">
        <v>824</v>
      </c>
      <c r="AO88" s="411" t="s">
        <v>829</v>
      </c>
      <c r="AP88" s="411">
        <v>77</v>
      </c>
      <c r="AQ88" s="411">
        <v>-3</v>
      </c>
      <c r="AR88" s="411" t="s">
        <v>820</v>
      </c>
      <c r="AS88" s="420" t="s">
        <v>829</v>
      </c>
      <c r="AT88" s="420">
        <v>77</v>
      </c>
      <c r="AU88" s="419" t="s">
        <v>832</v>
      </c>
      <c r="AV88" s="418" t="s">
        <v>821</v>
      </c>
      <c r="AW88" s="411" t="s">
        <v>829</v>
      </c>
      <c r="AX88" s="411">
        <v>77</v>
      </c>
      <c r="AY88" s="411">
        <v>-3</v>
      </c>
      <c r="AZ88" s="414" t="s">
        <v>822</v>
      </c>
      <c r="BA88" s="420" t="s">
        <v>833</v>
      </c>
      <c r="BB88" s="420">
        <v>77</v>
      </c>
      <c r="BC88" s="419" t="s">
        <v>832</v>
      </c>
      <c r="BD88" s="418" t="s">
        <v>834</v>
      </c>
    </row>
    <row r="89" spans="2:56" ht="13.5">
      <c r="B89" s="412"/>
      <c r="C89" s="414"/>
      <c r="D89" s="414" t="s">
        <v>823</v>
      </c>
      <c r="E89" s="255" t="s">
        <v>477</v>
      </c>
      <c r="F89" s="411" t="s">
        <v>819</v>
      </c>
      <c r="G89" s="411" t="s">
        <v>829</v>
      </c>
      <c r="H89" s="411">
        <v>78</v>
      </c>
      <c r="I89" s="411">
        <v>-1</v>
      </c>
      <c r="J89" s="411" t="s">
        <v>820</v>
      </c>
      <c r="K89" s="420" t="s">
        <v>829</v>
      </c>
      <c r="L89" s="420">
        <v>78</v>
      </c>
      <c r="M89" s="419" t="s">
        <v>831</v>
      </c>
      <c r="N89" s="418" t="s">
        <v>821</v>
      </c>
      <c r="O89" s="411" t="s">
        <v>829</v>
      </c>
      <c r="P89" s="411">
        <v>78</v>
      </c>
      <c r="Q89" s="411">
        <v>-1</v>
      </c>
      <c r="R89" s="414" t="s">
        <v>822</v>
      </c>
      <c r="S89" s="419" t="s">
        <v>833</v>
      </c>
      <c r="T89" s="419">
        <v>78</v>
      </c>
      <c r="U89" s="421" t="s">
        <v>831</v>
      </c>
      <c r="V89" s="418" t="s">
        <v>825</v>
      </c>
      <c r="W89" t="s">
        <v>824</v>
      </c>
      <c r="X89" s="411" t="s">
        <v>829</v>
      </c>
      <c r="Y89" s="411">
        <v>78</v>
      </c>
      <c r="Z89" s="411">
        <v>-2</v>
      </c>
      <c r="AA89" s="411" t="s">
        <v>820</v>
      </c>
      <c r="AB89" s="420" t="s">
        <v>829</v>
      </c>
      <c r="AC89" s="420">
        <v>78</v>
      </c>
      <c r="AD89" s="419" t="s">
        <v>830</v>
      </c>
      <c r="AE89" s="418" t="s">
        <v>821</v>
      </c>
      <c r="AF89" s="411" t="s">
        <v>829</v>
      </c>
      <c r="AG89" s="411">
        <v>78</v>
      </c>
      <c r="AH89" s="411">
        <v>-2</v>
      </c>
      <c r="AI89" s="414" t="s">
        <v>822</v>
      </c>
      <c r="AJ89" s="420" t="s">
        <v>833</v>
      </c>
      <c r="AK89" s="420">
        <v>78</v>
      </c>
      <c r="AL89" s="419" t="s">
        <v>830</v>
      </c>
      <c r="AM89" s="418" t="s">
        <v>825</v>
      </c>
      <c r="AN89" t="s">
        <v>824</v>
      </c>
      <c r="AO89" s="411" t="s">
        <v>829</v>
      </c>
      <c r="AP89" s="411">
        <v>78</v>
      </c>
      <c r="AQ89" s="411">
        <v>-3</v>
      </c>
      <c r="AR89" s="411" t="s">
        <v>820</v>
      </c>
      <c r="AS89" s="420" t="s">
        <v>829</v>
      </c>
      <c r="AT89" s="420">
        <v>78</v>
      </c>
      <c r="AU89" s="419" t="s">
        <v>832</v>
      </c>
      <c r="AV89" s="418" t="s">
        <v>821</v>
      </c>
      <c r="AW89" s="411" t="s">
        <v>829</v>
      </c>
      <c r="AX89" s="411">
        <v>78</v>
      </c>
      <c r="AY89" s="411">
        <v>-3</v>
      </c>
      <c r="AZ89" s="414" t="s">
        <v>822</v>
      </c>
      <c r="BA89" s="420" t="s">
        <v>833</v>
      </c>
      <c r="BB89" s="420">
        <v>78</v>
      </c>
      <c r="BC89" s="419" t="s">
        <v>832</v>
      </c>
      <c r="BD89" s="418" t="s">
        <v>834</v>
      </c>
    </row>
    <row r="90" spans="2:56" ht="13.5">
      <c r="B90" s="412"/>
      <c r="C90" s="414"/>
      <c r="D90" s="414" t="s">
        <v>823</v>
      </c>
      <c r="E90" s="259" t="s">
        <v>479</v>
      </c>
      <c r="F90" s="411" t="s">
        <v>819</v>
      </c>
      <c r="G90" s="411" t="s">
        <v>829</v>
      </c>
      <c r="H90" s="411">
        <v>79</v>
      </c>
      <c r="I90" s="411">
        <v>-1</v>
      </c>
      <c r="J90" s="411" t="s">
        <v>820</v>
      </c>
      <c r="K90" s="420" t="s">
        <v>829</v>
      </c>
      <c r="L90" s="420">
        <v>79</v>
      </c>
      <c r="M90" s="419" t="s">
        <v>831</v>
      </c>
      <c r="N90" s="418" t="s">
        <v>821</v>
      </c>
      <c r="O90" s="411" t="s">
        <v>829</v>
      </c>
      <c r="P90" s="411">
        <v>79</v>
      </c>
      <c r="Q90" s="411">
        <v>-1</v>
      </c>
      <c r="R90" s="414" t="s">
        <v>822</v>
      </c>
      <c r="S90" s="419" t="s">
        <v>833</v>
      </c>
      <c r="T90" s="419">
        <v>79</v>
      </c>
      <c r="U90" s="421" t="s">
        <v>831</v>
      </c>
      <c r="V90" s="418" t="s">
        <v>825</v>
      </c>
      <c r="W90" t="s">
        <v>824</v>
      </c>
      <c r="X90" s="411" t="s">
        <v>829</v>
      </c>
      <c r="Y90" s="411">
        <v>79</v>
      </c>
      <c r="Z90" s="411">
        <v>-2</v>
      </c>
      <c r="AA90" s="411" t="s">
        <v>820</v>
      </c>
      <c r="AB90" s="420" t="s">
        <v>829</v>
      </c>
      <c r="AC90" s="420">
        <v>79</v>
      </c>
      <c r="AD90" s="419" t="s">
        <v>830</v>
      </c>
      <c r="AE90" s="418" t="s">
        <v>821</v>
      </c>
      <c r="AF90" s="411" t="s">
        <v>829</v>
      </c>
      <c r="AG90" s="411">
        <v>79</v>
      </c>
      <c r="AH90" s="411">
        <v>-2</v>
      </c>
      <c r="AI90" s="414" t="s">
        <v>822</v>
      </c>
      <c r="AJ90" s="420" t="s">
        <v>833</v>
      </c>
      <c r="AK90" s="420">
        <v>79</v>
      </c>
      <c r="AL90" s="419" t="s">
        <v>830</v>
      </c>
      <c r="AM90" s="418" t="s">
        <v>825</v>
      </c>
      <c r="AN90" t="s">
        <v>824</v>
      </c>
      <c r="AO90" s="411" t="s">
        <v>829</v>
      </c>
      <c r="AP90" s="411">
        <v>79</v>
      </c>
      <c r="AQ90" s="411">
        <v>-3</v>
      </c>
      <c r="AR90" s="411" t="s">
        <v>820</v>
      </c>
      <c r="AS90" s="420" t="s">
        <v>829</v>
      </c>
      <c r="AT90" s="420">
        <v>79</v>
      </c>
      <c r="AU90" s="419" t="s">
        <v>832</v>
      </c>
      <c r="AV90" s="418" t="s">
        <v>821</v>
      </c>
      <c r="AW90" s="411" t="s">
        <v>829</v>
      </c>
      <c r="AX90" s="411">
        <v>79</v>
      </c>
      <c r="AY90" s="411">
        <v>-3</v>
      </c>
      <c r="AZ90" s="414" t="s">
        <v>822</v>
      </c>
      <c r="BA90" s="420" t="s">
        <v>833</v>
      </c>
      <c r="BB90" s="420">
        <v>79</v>
      </c>
      <c r="BC90" s="419" t="s">
        <v>832</v>
      </c>
      <c r="BD90" s="418" t="s">
        <v>834</v>
      </c>
    </row>
    <row r="91" spans="2:56" ht="13.5">
      <c r="B91" s="412"/>
      <c r="C91" s="414"/>
      <c r="D91" s="414" t="s">
        <v>823</v>
      </c>
      <c r="E91" s="527"/>
      <c r="F91" s="411" t="s">
        <v>819</v>
      </c>
      <c r="G91" s="411" t="s">
        <v>829</v>
      </c>
      <c r="H91" s="411">
        <v>80</v>
      </c>
      <c r="I91" s="411">
        <v>-1</v>
      </c>
      <c r="J91" s="411" t="s">
        <v>820</v>
      </c>
      <c r="K91" s="420" t="s">
        <v>829</v>
      </c>
      <c r="L91" s="420">
        <v>80</v>
      </c>
      <c r="M91" s="419" t="s">
        <v>831</v>
      </c>
      <c r="N91" s="418" t="s">
        <v>821</v>
      </c>
      <c r="O91" s="411" t="s">
        <v>829</v>
      </c>
      <c r="P91" s="411">
        <v>80</v>
      </c>
      <c r="Q91" s="411">
        <v>-1</v>
      </c>
      <c r="R91" s="414" t="s">
        <v>822</v>
      </c>
      <c r="S91" s="419" t="s">
        <v>833</v>
      </c>
      <c r="T91" s="419">
        <v>80</v>
      </c>
      <c r="U91" s="421" t="s">
        <v>831</v>
      </c>
      <c r="V91" s="418" t="s">
        <v>825</v>
      </c>
      <c r="W91" t="s">
        <v>824</v>
      </c>
      <c r="X91" s="411" t="s">
        <v>829</v>
      </c>
      <c r="Y91" s="411">
        <v>80</v>
      </c>
      <c r="Z91" s="411">
        <v>-2</v>
      </c>
      <c r="AA91" s="411" t="s">
        <v>820</v>
      </c>
      <c r="AB91" s="420" t="s">
        <v>829</v>
      </c>
      <c r="AC91" s="420">
        <v>80</v>
      </c>
      <c r="AD91" s="419" t="s">
        <v>830</v>
      </c>
      <c r="AE91" s="418" t="s">
        <v>821</v>
      </c>
      <c r="AF91" s="411" t="s">
        <v>829</v>
      </c>
      <c r="AG91" s="411">
        <v>80</v>
      </c>
      <c r="AH91" s="411">
        <v>-2</v>
      </c>
      <c r="AI91" s="414" t="s">
        <v>822</v>
      </c>
      <c r="AJ91" s="420" t="s">
        <v>833</v>
      </c>
      <c r="AK91" s="420">
        <v>80</v>
      </c>
      <c r="AL91" s="419" t="s">
        <v>830</v>
      </c>
      <c r="AM91" s="418" t="s">
        <v>825</v>
      </c>
      <c r="AN91" t="s">
        <v>824</v>
      </c>
      <c r="AO91" s="411" t="s">
        <v>829</v>
      </c>
      <c r="AP91" s="411">
        <v>80</v>
      </c>
      <c r="AQ91" s="411">
        <v>-3</v>
      </c>
      <c r="AR91" s="411" t="s">
        <v>820</v>
      </c>
      <c r="AS91" s="420" t="s">
        <v>829</v>
      </c>
      <c r="AT91" s="420">
        <v>80</v>
      </c>
      <c r="AU91" s="419" t="s">
        <v>832</v>
      </c>
      <c r="AV91" s="418" t="s">
        <v>821</v>
      </c>
      <c r="AW91" s="411" t="s">
        <v>829</v>
      </c>
      <c r="AX91" s="411">
        <v>80</v>
      </c>
      <c r="AY91" s="411">
        <v>-3</v>
      </c>
      <c r="AZ91" s="414" t="s">
        <v>822</v>
      </c>
      <c r="BA91" s="420" t="s">
        <v>833</v>
      </c>
      <c r="BB91" s="420">
        <v>80</v>
      </c>
      <c r="BC91" s="419" t="s">
        <v>832</v>
      </c>
      <c r="BD91" s="418" t="s">
        <v>834</v>
      </c>
    </row>
    <row r="92" spans="2:56" ht="13.5">
      <c r="B92" s="412"/>
      <c r="C92" s="414"/>
      <c r="D92" s="414" t="s">
        <v>823</v>
      </c>
      <c r="E92" s="528"/>
      <c r="F92" s="411" t="s">
        <v>819</v>
      </c>
      <c r="G92" s="411" t="s">
        <v>829</v>
      </c>
      <c r="H92" s="411">
        <v>81</v>
      </c>
      <c r="I92" s="411">
        <v>-1</v>
      </c>
      <c r="J92" s="411" t="s">
        <v>820</v>
      </c>
      <c r="K92" s="420" t="s">
        <v>829</v>
      </c>
      <c r="L92" s="420">
        <v>81</v>
      </c>
      <c r="M92" s="419" t="s">
        <v>831</v>
      </c>
      <c r="N92" s="418" t="s">
        <v>821</v>
      </c>
      <c r="O92" s="411" t="s">
        <v>829</v>
      </c>
      <c r="P92" s="411">
        <v>81</v>
      </c>
      <c r="Q92" s="411">
        <v>-1</v>
      </c>
      <c r="R92" s="414" t="s">
        <v>822</v>
      </c>
      <c r="S92" s="419" t="s">
        <v>833</v>
      </c>
      <c r="T92" s="419">
        <v>81</v>
      </c>
      <c r="U92" s="421" t="s">
        <v>831</v>
      </c>
      <c r="V92" s="418" t="s">
        <v>825</v>
      </c>
      <c r="W92" t="s">
        <v>824</v>
      </c>
      <c r="X92" s="411" t="s">
        <v>829</v>
      </c>
      <c r="Y92" s="411">
        <v>81</v>
      </c>
      <c r="Z92" s="411">
        <v>-2</v>
      </c>
      <c r="AA92" s="411" t="s">
        <v>820</v>
      </c>
      <c r="AB92" s="420" t="s">
        <v>829</v>
      </c>
      <c r="AC92" s="420">
        <v>81</v>
      </c>
      <c r="AD92" s="419" t="s">
        <v>830</v>
      </c>
      <c r="AE92" s="418" t="s">
        <v>821</v>
      </c>
      <c r="AF92" s="411" t="s">
        <v>829</v>
      </c>
      <c r="AG92" s="411">
        <v>81</v>
      </c>
      <c r="AH92" s="411">
        <v>-2</v>
      </c>
      <c r="AI92" s="414" t="s">
        <v>822</v>
      </c>
      <c r="AJ92" s="420" t="s">
        <v>833</v>
      </c>
      <c r="AK92" s="420">
        <v>81</v>
      </c>
      <c r="AL92" s="419" t="s">
        <v>830</v>
      </c>
      <c r="AM92" s="418" t="s">
        <v>825</v>
      </c>
      <c r="AN92" t="s">
        <v>824</v>
      </c>
      <c r="AO92" s="411" t="s">
        <v>829</v>
      </c>
      <c r="AP92" s="411">
        <v>81</v>
      </c>
      <c r="AQ92" s="411">
        <v>-3</v>
      </c>
      <c r="AR92" s="411" t="s">
        <v>820</v>
      </c>
      <c r="AS92" s="420" t="s">
        <v>829</v>
      </c>
      <c r="AT92" s="420">
        <v>81</v>
      </c>
      <c r="AU92" s="419" t="s">
        <v>832</v>
      </c>
      <c r="AV92" s="418" t="s">
        <v>821</v>
      </c>
      <c r="AW92" s="411" t="s">
        <v>829</v>
      </c>
      <c r="AX92" s="411">
        <v>81</v>
      </c>
      <c r="AY92" s="411">
        <v>-3</v>
      </c>
      <c r="AZ92" s="414" t="s">
        <v>822</v>
      </c>
      <c r="BA92" s="420" t="s">
        <v>833</v>
      </c>
      <c r="BB92" s="420">
        <v>81</v>
      </c>
      <c r="BC92" s="419" t="s">
        <v>832</v>
      </c>
      <c r="BD92" s="418" t="s">
        <v>834</v>
      </c>
    </row>
    <row r="93" spans="2:56" ht="13.5">
      <c r="B93" s="412"/>
      <c r="C93" s="414"/>
      <c r="D93" s="414" t="s">
        <v>823</v>
      </c>
      <c r="E93" s="265" t="s">
        <v>391</v>
      </c>
      <c r="F93" s="411" t="s">
        <v>819</v>
      </c>
      <c r="G93" s="411" t="s">
        <v>829</v>
      </c>
      <c r="H93" s="411">
        <v>82</v>
      </c>
      <c r="I93" s="411">
        <v>-1</v>
      </c>
      <c r="J93" s="411" t="s">
        <v>820</v>
      </c>
      <c r="K93" s="420" t="s">
        <v>829</v>
      </c>
      <c r="L93" s="420">
        <v>82</v>
      </c>
      <c r="M93" s="419" t="s">
        <v>831</v>
      </c>
      <c r="N93" s="418" t="s">
        <v>821</v>
      </c>
      <c r="O93" s="411" t="s">
        <v>829</v>
      </c>
      <c r="P93" s="411">
        <v>82</v>
      </c>
      <c r="Q93" s="411">
        <v>-1</v>
      </c>
      <c r="R93" s="414" t="s">
        <v>822</v>
      </c>
      <c r="S93" s="419" t="s">
        <v>833</v>
      </c>
      <c r="T93" s="419">
        <v>82</v>
      </c>
      <c r="U93" s="421" t="s">
        <v>831</v>
      </c>
      <c r="V93" s="418" t="s">
        <v>825</v>
      </c>
      <c r="W93" t="s">
        <v>824</v>
      </c>
      <c r="X93" s="411" t="s">
        <v>829</v>
      </c>
      <c r="Y93" s="411">
        <v>82</v>
      </c>
      <c r="Z93" s="411">
        <v>-2</v>
      </c>
      <c r="AA93" s="411" t="s">
        <v>820</v>
      </c>
      <c r="AB93" s="420" t="s">
        <v>829</v>
      </c>
      <c r="AC93" s="420">
        <v>82</v>
      </c>
      <c r="AD93" s="419" t="s">
        <v>830</v>
      </c>
      <c r="AE93" s="418" t="s">
        <v>821</v>
      </c>
      <c r="AF93" s="411" t="s">
        <v>829</v>
      </c>
      <c r="AG93" s="411">
        <v>82</v>
      </c>
      <c r="AH93" s="411">
        <v>-2</v>
      </c>
      <c r="AI93" s="414" t="s">
        <v>822</v>
      </c>
      <c r="AJ93" s="420" t="s">
        <v>833</v>
      </c>
      <c r="AK93" s="420">
        <v>82</v>
      </c>
      <c r="AL93" s="419" t="s">
        <v>830</v>
      </c>
      <c r="AM93" s="418" t="s">
        <v>825</v>
      </c>
      <c r="AN93" t="s">
        <v>824</v>
      </c>
      <c r="AO93" s="411" t="s">
        <v>829</v>
      </c>
      <c r="AP93" s="411">
        <v>82</v>
      </c>
      <c r="AQ93" s="411">
        <v>-3</v>
      </c>
      <c r="AR93" s="411" t="s">
        <v>820</v>
      </c>
      <c r="AS93" s="420" t="s">
        <v>829</v>
      </c>
      <c r="AT93" s="420">
        <v>82</v>
      </c>
      <c r="AU93" s="419" t="s">
        <v>832</v>
      </c>
      <c r="AV93" s="418" t="s">
        <v>821</v>
      </c>
      <c r="AW93" s="411" t="s">
        <v>829</v>
      </c>
      <c r="AX93" s="411">
        <v>82</v>
      </c>
      <c r="AY93" s="411">
        <v>-3</v>
      </c>
      <c r="AZ93" s="414" t="s">
        <v>822</v>
      </c>
      <c r="BA93" s="420" t="s">
        <v>833</v>
      </c>
      <c r="BB93" s="420">
        <v>82</v>
      </c>
      <c r="BC93" s="419" t="s">
        <v>832</v>
      </c>
      <c r="BD93" s="418" t="s">
        <v>834</v>
      </c>
    </row>
    <row r="94" spans="2:56" ht="13.5">
      <c r="B94" s="412"/>
      <c r="C94" s="414"/>
      <c r="D94" s="414" t="s">
        <v>823</v>
      </c>
      <c r="E94" s="266" t="s">
        <v>324</v>
      </c>
      <c r="F94" s="411" t="s">
        <v>819</v>
      </c>
      <c r="G94" s="411" t="s">
        <v>829</v>
      </c>
      <c r="H94" s="411">
        <v>83</v>
      </c>
      <c r="I94" s="411">
        <v>-1</v>
      </c>
      <c r="J94" s="411" t="s">
        <v>820</v>
      </c>
      <c r="K94" s="420" t="s">
        <v>829</v>
      </c>
      <c r="L94" s="420">
        <v>83</v>
      </c>
      <c r="M94" s="419" t="s">
        <v>831</v>
      </c>
      <c r="N94" s="418" t="s">
        <v>821</v>
      </c>
      <c r="O94" s="411" t="s">
        <v>829</v>
      </c>
      <c r="P94" s="411">
        <v>83</v>
      </c>
      <c r="Q94" s="411">
        <v>-1</v>
      </c>
      <c r="R94" s="414" t="s">
        <v>822</v>
      </c>
      <c r="S94" s="419" t="s">
        <v>833</v>
      </c>
      <c r="T94" s="419">
        <v>83</v>
      </c>
      <c r="U94" s="421" t="s">
        <v>831</v>
      </c>
      <c r="V94" s="418" t="s">
        <v>825</v>
      </c>
      <c r="W94" t="s">
        <v>824</v>
      </c>
      <c r="X94" s="411" t="s">
        <v>829</v>
      </c>
      <c r="Y94" s="411">
        <v>83</v>
      </c>
      <c r="Z94" s="411">
        <v>-2</v>
      </c>
      <c r="AA94" s="411" t="s">
        <v>820</v>
      </c>
      <c r="AB94" s="420" t="s">
        <v>829</v>
      </c>
      <c r="AC94" s="420">
        <v>83</v>
      </c>
      <c r="AD94" s="419" t="s">
        <v>830</v>
      </c>
      <c r="AE94" s="418" t="s">
        <v>821</v>
      </c>
      <c r="AF94" s="411" t="s">
        <v>829</v>
      </c>
      <c r="AG94" s="411">
        <v>83</v>
      </c>
      <c r="AH94" s="411">
        <v>-2</v>
      </c>
      <c r="AI94" s="414" t="s">
        <v>822</v>
      </c>
      <c r="AJ94" s="420" t="s">
        <v>833</v>
      </c>
      <c r="AK94" s="420">
        <v>83</v>
      </c>
      <c r="AL94" s="419" t="s">
        <v>830</v>
      </c>
      <c r="AM94" s="418" t="s">
        <v>825</v>
      </c>
      <c r="AN94" t="s">
        <v>824</v>
      </c>
      <c r="AO94" s="411" t="s">
        <v>829</v>
      </c>
      <c r="AP94" s="411">
        <v>83</v>
      </c>
      <c r="AQ94" s="411">
        <v>-3</v>
      </c>
      <c r="AR94" s="411" t="s">
        <v>820</v>
      </c>
      <c r="AS94" s="420" t="s">
        <v>829</v>
      </c>
      <c r="AT94" s="420">
        <v>83</v>
      </c>
      <c r="AU94" s="419" t="s">
        <v>832</v>
      </c>
      <c r="AV94" s="418" t="s">
        <v>821</v>
      </c>
      <c r="AW94" s="411" t="s">
        <v>829</v>
      </c>
      <c r="AX94" s="411">
        <v>83</v>
      </c>
      <c r="AY94" s="411">
        <v>-3</v>
      </c>
      <c r="AZ94" s="414" t="s">
        <v>822</v>
      </c>
      <c r="BA94" s="420" t="s">
        <v>833</v>
      </c>
      <c r="BB94" s="420">
        <v>83</v>
      </c>
      <c r="BC94" s="419" t="s">
        <v>832</v>
      </c>
      <c r="BD94" s="418" t="s">
        <v>834</v>
      </c>
    </row>
    <row r="95" spans="2:56" ht="13.5">
      <c r="B95" s="412"/>
      <c r="C95" s="414"/>
      <c r="D95" s="414" t="s">
        <v>823</v>
      </c>
      <c r="E95" s="259" t="s">
        <v>485</v>
      </c>
      <c r="F95" s="411" t="s">
        <v>819</v>
      </c>
      <c r="G95" s="411" t="s">
        <v>829</v>
      </c>
      <c r="H95" s="411">
        <v>84</v>
      </c>
      <c r="I95" s="411">
        <v>-1</v>
      </c>
      <c r="J95" s="411" t="s">
        <v>820</v>
      </c>
      <c r="K95" s="420" t="s">
        <v>829</v>
      </c>
      <c r="L95" s="420">
        <v>84</v>
      </c>
      <c r="M95" s="419" t="s">
        <v>831</v>
      </c>
      <c r="N95" s="418" t="s">
        <v>821</v>
      </c>
      <c r="O95" s="411" t="s">
        <v>829</v>
      </c>
      <c r="P95" s="411">
        <v>84</v>
      </c>
      <c r="Q95" s="411">
        <v>-1</v>
      </c>
      <c r="R95" s="414" t="s">
        <v>822</v>
      </c>
      <c r="S95" s="419" t="s">
        <v>833</v>
      </c>
      <c r="T95" s="419">
        <v>84</v>
      </c>
      <c r="U95" s="421" t="s">
        <v>831</v>
      </c>
      <c r="V95" s="418" t="s">
        <v>825</v>
      </c>
      <c r="W95" t="s">
        <v>824</v>
      </c>
      <c r="X95" s="411" t="s">
        <v>829</v>
      </c>
      <c r="Y95" s="411">
        <v>84</v>
      </c>
      <c r="Z95" s="411">
        <v>-2</v>
      </c>
      <c r="AA95" s="411" t="s">
        <v>820</v>
      </c>
      <c r="AB95" s="420" t="s">
        <v>829</v>
      </c>
      <c r="AC95" s="420">
        <v>84</v>
      </c>
      <c r="AD95" s="419" t="s">
        <v>830</v>
      </c>
      <c r="AE95" s="418" t="s">
        <v>821</v>
      </c>
      <c r="AF95" s="411" t="s">
        <v>829</v>
      </c>
      <c r="AG95" s="411">
        <v>84</v>
      </c>
      <c r="AH95" s="411">
        <v>-2</v>
      </c>
      <c r="AI95" s="414" t="s">
        <v>822</v>
      </c>
      <c r="AJ95" s="420" t="s">
        <v>833</v>
      </c>
      <c r="AK95" s="420">
        <v>84</v>
      </c>
      <c r="AL95" s="419" t="s">
        <v>830</v>
      </c>
      <c r="AM95" s="418" t="s">
        <v>825</v>
      </c>
      <c r="AN95" t="s">
        <v>824</v>
      </c>
      <c r="AO95" s="411" t="s">
        <v>829</v>
      </c>
      <c r="AP95" s="411">
        <v>84</v>
      </c>
      <c r="AQ95" s="411">
        <v>-3</v>
      </c>
      <c r="AR95" s="411" t="s">
        <v>820</v>
      </c>
      <c r="AS95" s="420" t="s">
        <v>829</v>
      </c>
      <c r="AT95" s="420">
        <v>84</v>
      </c>
      <c r="AU95" s="419" t="s">
        <v>832</v>
      </c>
      <c r="AV95" s="418" t="s">
        <v>821</v>
      </c>
      <c r="AW95" s="411" t="s">
        <v>829</v>
      </c>
      <c r="AX95" s="411">
        <v>84</v>
      </c>
      <c r="AY95" s="411">
        <v>-3</v>
      </c>
      <c r="AZ95" s="414" t="s">
        <v>822</v>
      </c>
      <c r="BA95" s="420" t="s">
        <v>833</v>
      </c>
      <c r="BB95" s="420">
        <v>84</v>
      </c>
      <c r="BC95" s="419" t="s">
        <v>832</v>
      </c>
      <c r="BD95" s="418" t="s">
        <v>834</v>
      </c>
    </row>
    <row r="96" spans="2:56" ht="13.5">
      <c r="B96" s="412"/>
      <c r="C96" s="414"/>
      <c r="D96" s="414" t="s">
        <v>823</v>
      </c>
      <c r="E96" s="259" t="s">
        <v>327</v>
      </c>
      <c r="F96" s="411" t="s">
        <v>819</v>
      </c>
      <c r="G96" s="411" t="s">
        <v>829</v>
      </c>
      <c r="H96" s="411">
        <v>85</v>
      </c>
      <c r="I96" s="411">
        <v>-1</v>
      </c>
      <c r="J96" s="411" t="s">
        <v>820</v>
      </c>
      <c r="K96" s="420" t="s">
        <v>829</v>
      </c>
      <c r="L96" s="420">
        <v>85</v>
      </c>
      <c r="M96" s="419" t="s">
        <v>831</v>
      </c>
      <c r="N96" s="418" t="s">
        <v>821</v>
      </c>
      <c r="O96" s="411" t="s">
        <v>829</v>
      </c>
      <c r="P96" s="411">
        <v>85</v>
      </c>
      <c r="Q96" s="411">
        <v>-1</v>
      </c>
      <c r="R96" s="414" t="s">
        <v>822</v>
      </c>
      <c r="S96" s="419" t="s">
        <v>833</v>
      </c>
      <c r="T96" s="419">
        <v>85</v>
      </c>
      <c r="U96" s="421" t="s">
        <v>831</v>
      </c>
      <c r="V96" s="418" t="s">
        <v>825</v>
      </c>
      <c r="W96" t="s">
        <v>824</v>
      </c>
      <c r="X96" s="411" t="s">
        <v>829</v>
      </c>
      <c r="Y96" s="411">
        <v>85</v>
      </c>
      <c r="Z96" s="411">
        <v>-2</v>
      </c>
      <c r="AA96" s="411" t="s">
        <v>820</v>
      </c>
      <c r="AB96" s="420" t="s">
        <v>829</v>
      </c>
      <c r="AC96" s="420">
        <v>85</v>
      </c>
      <c r="AD96" s="419" t="s">
        <v>830</v>
      </c>
      <c r="AE96" s="418" t="s">
        <v>821</v>
      </c>
      <c r="AF96" s="411" t="s">
        <v>829</v>
      </c>
      <c r="AG96" s="411">
        <v>85</v>
      </c>
      <c r="AH96" s="411">
        <v>-2</v>
      </c>
      <c r="AI96" s="414" t="s">
        <v>822</v>
      </c>
      <c r="AJ96" s="420" t="s">
        <v>833</v>
      </c>
      <c r="AK96" s="420">
        <v>85</v>
      </c>
      <c r="AL96" s="419" t="s">
        <v>830</v>
      </c>
      <c r="AM96" s="418" t="s">
        <v>825</v>
      </c>
      <c r="AN96" t="s">
        <v>824</v>
      </c>
      <c r="AO96" s="411" t="s">
        <v>829</v>
      </c>
      <c r="AP96" s="411">
        <v>85</v>
      </c>
      <c r="AQ96" s="411">
        <v>-3</v>
      </c>
      <c r="AR96" s="411" t="s">
        <v>820</v>
      </c>
      <c r="AS96" s="420" t="s">
        <v>829</v>
      </c>
      <c r="AT96" s="420">
        <v>85</v>
      </c>
      <c r="AU96" s="419" t="s">
        <v>832</v>
      </c>
      <c r="AV96" s="418" t="s">
        <v>821</v>
      </c>
      <c r="AW96" s="411" t="s">
        <v>829</v>
      </c>
      <c r="AX96" s="411">
        <v>85</v>
      </c>
      <c r="AY96" s="411">
        <v>-3</v>
      </c>
      <c r="AZ96" s="414" t="s">
        <v>822</v>
      </c>
      <c r="BA96" s="420" t="s">
        <v>833</v>
      </c>
      <c r="BB96" s="420">
        <v>85</v>
      </c>
      <c r="BC96" s="419" t="s">
        <v>832</v>
      </c>
      <c r="BD96" s="418" t="s">
        <v>834</v>
      </c>
    </row>
    <row r="97" spans="2:56" ht="13.5">
      <c r="B97" s="412"/>
      <c r="C97" s="414"/>
      <c r="D97" s="414" t="s">
        <v>823</v>
      </c>
      <c r="E97" s="259" t="s">
        <v>328</v>
      </c>
      <c r="F97" s="411" t="s">
        <v>819</v>
      </c>
      <c r="G97" s="411" t="s">
        <v>829</v>
      </c>
      <c r="H97" s="411">
        <v>86</v>
      </c>
      <c r="I97" s="411">
        <v>-1</v>
      </c>
      <c r="J97" s="411" t="s">
        <v>820</v>
      </c>
      <c r="K97" s="420" t="s">
        <v>829</v>
      </c>
      <c r="L97" s="420">
        <v>86</v>
      </c>
      <c r="M97" s="419" t="s">
        <v>831</v>
      </c>
      <c r="N97" s="418" t="s">
        <v>821</v>
      </c>
      <c r="O97" s="411" t="s">
        <v>829</v>
      </c>
      <c r="P97" s="411">
        <v>86</v>
      </c>
      <c r="Q97" s="411">
        <v>-1</v>
      </c>
      <c r="R97" s="414" t="s">
        <v>822</v>
      </c>
      <c r="S97" s="419" t="s">
        <v>833</v>
      </c>
      <c r="T97" s="419">
        <v>86</v>
      </c>
      <c r="U97" s="421" t="s">
        <v>831</v>
      </c>
      <c r="V97" s="418" t="s">
        <v>825</v>
      </c>
      <c r="W97" t="s">
        <v>824</v>
      </c>
      <c r="X97" s="411" t="s">
        <v>829</v>
      </c>
      <c r="Y97" s="411">
        <v>86</v>
      </c>
      <c r="Z97" s="411">
        <v>-2</v>
      </c>
      <c r="AA97" s="411" t="s">
        <v>820</v>
      </c>
      <c r="AB97" s="420" t="s">
        <v>829</v>
      </c>
      <c r="AC97" s="420">
        <v>86</v>
      </c>
      <c r="AD97" s="419" t="s">
        <v>830</v>
      </c>
      <c r="AE97" s="418" t="s">
        <v>821</v>
      </c>
      <c r="AF97" s="411" t="s">
        <v>829</v>
      </c>
      <c r="AG97" s="411">
        <v>86</v>
      </c>
      <c r="AH97" s="411">
        <v>-2</v>
      </c>
      <c r="AI97" s="414" t="s">
        <v>822</v>
      </c>
      <c r="AJ97" s="420" t="s">
        <v>833</v>
      </c>
      <c r="AK97" s="420">
        <v>86</v>
      </c>
      <c r="AL97" s="419" t="s">
        <v>830</v>
      </c>
      <c r="AM97" s="418" t="s">
        <v>825</v>
      </c>
      <c r="AN97" t="s">
        <v>824</v>
      </c>
      <c r="AO97" s="411" t="s">
        <v>829</v>
      </c>
      <c r="AP97" s="411">
        <v>86</v>
      </c>
      <c r="AQ97" s="411">
        <v>-3</v>
      </c>
      <c r="AR97" s="411" t="s">
        <v>820</v>
      </c>
      <c r="AS97" s="420" t="s">
        <v>829</v>
      </c>
      <c r="AT97" s="420">
        <v>86</v>
      </c>
      <c r="AU97" s="419" t="s">
        <v>832</v>
      </c>
      <c r="AV97" s="418" t="s">
        <v>821</v>
      </c>
      <c r="AW97" s="411" t="s">
        <v>829</v>
      </c>
      <c r="AX97" s="411">
        <v>86</v>
      </c>
      <c r="AY97" s="411">
        <v>-3</v>
      </c>
      <c r="AZ97" s="414" t="s">
        <v>822</v>
      </c>
      <c r="BA97" s="420" t="s">
        <v>833</v>
      </c>
      <c r="BB97" s="420">
        <v>86</v>
      </c>
      <c r="BC97" s="419" t="s">
        <v>832</v>
      </c>
      <c r="BD97" s="418" t="s">
        <v>834</v>
      </c>
    </row>
    <row r="98" spans="2:56" ht="13.5">
      <c r="B98" s="412"/>
      <c r="C98" s="414"/>
      <c r="D98" s="414" t="s">
        <v>823</v>
      </c>
      <c r="E98" s="259" t="s">
        <v>329</v>
      </c>
      <c r="F98" s="411" t="s">
        <v>819</v>
      </c>
      <c r="G98" s="411" t="s">
        <v>829</v>
      </c>
      <c r="H98" s="411">
        <v>87</v>
      </c>
      <c r="I98" s="411">
        <v>-1</v>
      </c>
      <c r="J98" s="411" t="s">
        <v>820</v>
      </c>
      <c r="K98" s="420" t="s">
        <v>829</v>
      </c>
      <c r="L98" s="420">
        <v>87</v>
      </c>
      <c r="M98" s="419" t="s">
        <v>831</v>
      </c>
      <c r="N98" s="418" t="s">
        <v>821</v>
      </c>
      <c r="O98" s="411" t="s">
        <v>829</v>
      </c>
      <c r="P98" s="411">
        <v>87</v>
      </c>
      <c r="Q98" s="411">
        <v>-1</v>
      </c>
      <c r="R98" s="414" t="s">
        <v>822</v>
      </c>
      <c r="S98" s="419" t="s">
        <v>833</v>
      </c>
      <c r="T98" s="419">
        <v>87</v>
      </c>
      <c r="U98" s="421" t="s">
        <v>831</v>
      </c>
      <c r="V98" s="418" t="s">
        <v>825</v>
      </c>
      <c r="W98" t="s">
        <v>824</v>
      </c>
      <c r="X98" s="411" t="s">
        <v>829</v>
      </c>
      <c r="Y98" s="411">
        <v>87</v>
      </c>
      <c r="Z98" s="411">
        <v>-2</v>
      </c>
      <c r="AA98" s="411" t="s">
        <v>820</v>
      </c>
      <c r="AB98" s="420" t="s">
        <v>829</v>
      </c>
      <c r="AC98" s="420">
        <v>87</v>
      </c>
      <c r="AD98" s="419" t="s">
        <v>830</v>
      </c>
      <c r="AE98" s="418" t="s">
        <v>821</v>
      </c>
      <c r="AF98" s="411" t="s">
        <v>829</v>
      </c>
      <c r="AG98" s="411">
        <v>87</v>
      </c>
      <c r="AH98" s="411">
        <v>-2</v>
      </c>
      <c r="AI98" s="414" t="s">
        <v>822</v>
      </c>
      <c r="AJ98" s="420" t="s">
        <v>833</v>
      </c>
      <c r="AK98" s="420">
        <v>87</v>
      </c>
      <c r="AL98" s="419" t="s">
        <v>830</v>
      </c>
      <c r="AM98" s="418" t="s">
        <v>825</v>
      </c>
      <c r="AN98" t="s">
        <v>824</v>
      </c>
      <c r="AO98" s="411" t="s">
        <v>829</v>
      </c>
      <c r="AP98" s="411">
        <v>87</v>
      </c>
      <c r="AQ98" s="411">
        <v>-3</v>
      </c>
      <c r="AR98" s="411" t="s">
        <v>820</v>
      </c>
      <c r="AS98" s="420" t="s">
        <v>829</v>
      </c>
      <c r="AT98" s="420">
        <v>87</v>
      </c>
      <c r="AU98" s="419" t="s">
        <v>832</v>
      </c>
      <c r="AV98" s="418" t="s">
        <v>821</v>
      </c>
      <c r="AW98" s="411" t="s">
        <v>829</v>
      </c>
      <c r="AX98" s="411">
        <v>87</v>
      </c>
      <c r="AY98" s="411">
        <v>-3</v>
      </c>
      <c r="AZ98" s="414" t="s">
        <v>822</v>
      </c>
      <c r="BA98" s="420" t="s">
        <v>833</v>
      </c>
      <c r="BB98" s="420">
        <v>87</v>
      </c>
      <c r="BC98" s="419" t="s">
        <v>832</v>
      </c>
      <c r="BD98" s="418" t="s">
        <v>834</v>
      </c>
    </row>
    <row r="99" spans="2:56" ht="14.25" thickBot="1">
      <c r="B99" s="412"/>
      <c r="C99" s="414"/>
      <c r="D99" s="414" t="s">
        <v>823</v>
      </c>
      <c r="E99" s="275" t="s">
        <v>393</v>
      </c>
      <c r="F99" s="411" t="s">
        <v>819</v>
      </c>
      <c r="G99" s="411" t="s">
        <v>829</v>
      </c>
      <c r="H99" s="411">
        <v>88</v>
      </c>
      <c r="I99" s="411">
        <v>-1</v>
      </c>
      <c r="J99" s="411" t="s">
        <v>820</v>
      </c>
      <c r="K99" s="420" t="s">
        <v>829</v>
      </c>
      <c r="L99" s="420">
        <v>88</v>
      </c>
      <c r="M99" s="419" t="s">
        <v>831</v>
      </c>
      <c r="N99" s="418" t="s">
        <v>821</v>
      </c>
      <c r="O99" s="411" t="s">
        <v>829</v>
      </c>
      <c r="P99" s="411">
        <v>88</v>
      </c>
      <c r="Q99" s="411">
        <v>-1</v>
      </c>
      <c r="R99" s="414" t="s">
        <v>822</v>
      </c>
      <c r="S99" s="419" t="s">
        <v>833</v>
      </c>
      <c r="T99" s="419">
        <v>88</v>
      </c>
      <c r="U99" s="421" t="s">
        <v>831</v>
      </c>
      <c r="V99" s="418" t="s">
        <v>825</v>
      </c>
      <c r="W99" t="s">
        <v>824</v>
      </c>
      <c r="X99" s="411" t="s">
        <v>829</v>
      </c>
      <c r="Y99" s="411">
        <v>88</v>
      </c>
      <c r="Z99" s="411">
        <v>-2</v>
      </c>
      <c r="AA99" s="411" t="s">
        <v>820</v>
      </c>
      <c r="AB99" s="420" t="s">
        <v>829</v>
      </c>
      <c r="AC99" s="420">
        <v>88</v>
      </c>
      <c r="AD99" s="419" t="s">
        <v>830</v>
      </c>
      <c r="AE99" s="418" t="s">
        <v>821</v>
      </c>
      <c r="AF99" s="411" t="s">
        <v>829</v>
      </c>
      <c r="AG99" s="411">
        <v>88</v>
      </c>
      <c r="AH99" s="411">
        <v>-2</v>
      </c>
      <c r="AI99" s="414" t="s">
        <v>822</v>
      </c>
      <c r="AJ99" s="420" t="s">
        <v>833</v>
      </c>
      <c r="AK99" s="420">
        <v>88</v>
      </c>
      <c r="AL99" s="419" t="s">
        <v>830</v>
      </c>
      <c r="AM99" s="418" t="s">
        <v>825</v>
      </c>
      <c r="AN99" t="s">
        <v>824</v>
      </c>
      <c r="AO99" s="411" t="s">
        <v>829</v>
      </c>
      <c r="AP99" s="411">
        <v>88</v>
      </c>
      <c r="AQ99" s="411">
        <v>-3</v>
      </c>
      <c r="AR99" s="411" t="s">
        <v>820</v>
      </c>
      <c r="AS99" s="420" t="s">
        <v>829</v>
      </c>
      <c r="AT99" s="420">
        <v>88</v>
      </c>
      <c r="AU99" s="419" t="s">
        <v>832</v>
      </c>
      <c r="AV99" s="418" t="s">
        <v>821</v>
      </c>
      <c r="AW99" s="411" t="s">
        <v>829</v>
      </c>
      <c r="AX99" s="411">
        <v>88</v>
      </c>
      <c r="AY99" s="411">
        <v>-3</v>
      </c>
      <c r="AZ99" s="414" t="s">
        <v>822</v>
      </c>
      <c r="BA99" s="420" t="s">
        <v>833</v>
      </c>
      <c r="BB99" s="420">
        <v>88</v>
      </c>
      <c r="BC99" s="419" t="s">
        <v>832</v>
      </c>
      <c r="BD99" s="418" t="s">
        <v>834</v>
      </c>
    </row>
    <row r="100" spans="2:56" ht="13.5">
      <c r="B100" s="412"/>
      <c r="C100" s="414"/>
      <c r="D100" s="414"/>
      <c r="E100" s="121"/>
      <c r="F100" s="411"/>
      <c r="G100" s="411"/>
      <c r="H100" s="411"/>
      <c r="I100" s="411"/>
      <c r="J100" s="411"/>
      <c r="K100" s="420"/>
      <c r="L100" s="420"/>
      <c r="N100" s="418"/>
      <c r="O100" s="411"/>
      <c r="P100" s="411"/>
      <c r="Q100" s="411"/>
      <c r="R100" s="414"/>
      <c r="U100" s="421"/>
      <c r="V100" s="418"/>
      <c r="X100" s="411"/>
      <c r="Y100" s="411"/>
      <c r="Z100" s="411"/>
      <c r="AA100" s="411"/>
      <c r="AB100" s="420"/>
      <c r="AC100" s="420"/>
      <c r="AE100" s="418"/>
      <c r="AF100" s="411"/>
      <c r="AG100" s="411"/>
      <c r="AH100" s="411"/>
      <c r="AI100" s="414"/>
      <c r="AJ100" s="420"/>
      <c r="AK100" s="420"/>
      <c r="AM100" s="418"/>
      <c r="AO100" s="411"/>
      <c r="AP100" s="411"/>
      <c r="AQ100" s="411"/>
      <c r="AR100" s="411"/>
      <c r="AS100" s="420"/>
      <c r="AT100" s="420"/>
      <c r="AV100" s="418"/>
      <c r="AW100" s="411"/>
      <c r="AX100" s="411"/>
      <c r="AY100" s="411"/>
      <c r="AZ100" s="414"/>
      <c r="BA100" s="420"/>
      <c r="BB100" s="420"/>
      <c r="BD100" s="418"/>
    </row>
    <row r="101" spans="2:56" ht="13.5">
      <c r="B101" s="412"/>
      <c r="C101" s="414"/>
      <c r="D101" s="414"/>
      <c r="E101" s="121"/>
      <c r="F101" s="411"/>
      <c r="G101" s="411"/>
      <c r="H101" s="411"/>
      <c r="I101" s="411"/>
      <c r="J101" s="411"/>
      <c r="K101" s="420"/>
      <c r="L101" s="420"/>
      <c r="N101" s="418"/>
      <c r="O101" s="411"/>
      <c r="P101" s="411"/>
      <c r="Q101" s="411"/>
      <c r="R101" s="414"/>
      <c r="U101" s="421"/>
      <c r="V101" s="418"/>
      <c r="X101" s="411"/>
      <c r="Y101" s="411"/>
      <c r="Z101" s="411"/>
      <c r="AA101" s="411"/>
      <c r="AB101" s="420"/>
      <c r="AC101" s="420"/>
      <c r="AE101" s="418"/>
      <c r="AF101" s="411"/>
      <c r="AG101" s="411"/>
      <c r="AH101" s="411"/>
      <c r="AI101" s="414"/>
      <c r="AJ101" s="420"/>
      <c r="AK101" s="420"/>
      <c r="AM101" s="418"/>
      <c r="AO101" s="411"/>
      <c r="AP101" s="411"/>
      <c r="AQ101" s="411"/>
      <c r="AR101" s="411"/>
      <c r="AS101" s="420"/>
      <c r="AT101" s="420"/>
      <c r="AV101" s="418"/>
      <c r="AW101" s="411"/>
      <c r="AX101" s="411"/>
      <c r="AY101" s="411"/>
      <c r="AZ101" s="414"/>
      <c r="BA101" s="420"/>
      <c r="BB101" s="420"/>
      <c r="BD101" s="418"/>
    </row>
    <row r="102" spans="2:56" ht="13.5">
      <c r="B102" s="412"/>
      <c r="C102" s="414"/>
      <c r="D102" s="414"/>
      <c r="E102" s="121"/>
      <c r="F102" s="411"/>
      <c r="G102" s="411"/>
      <c r="H102" s="411"/>
      <c r="I102" s="411"/>
      <c r="J102" s="411"/>
      <c r="K102" s="420"/>
      <c r="L102" s="420"/>
      <c r="N102" s="418"/>
      <c r="O102" s="411"/>
      <c r="P102" s="411"/>
      <c r="Q102" s="411"/>
      <c r="R102" s="414"/>
      <c r="U102" s="421"/>
      <c r="V102" s="418"/>
      <c r="X102" s="411"/>
      <c r="Y102" s="411"/>
      <c r="Z102" s="411"/>
      <c r="AA102" s="411"/>
      <c r="AB102" s="420"/>
      <c r="AC102" s="420"/>
      <c r="AE102" s="418"/>
      <c r="AF102" s="411"/>
      <c r="AG102" s="411"/>
      <c r="AH102" s="411"/>
      <c r="AI102" s="414"/>
      <c r="AJ102" s="420"/>
      <c r="AK102" s="420"/>
      <c r="AM102" s="418"/>
      <c r="AO102" s="411"/>
      <c r="AP102" s="411"/>
      <c r="AQ102" s="411"/>
      <c r="AR102" s="411"/>
      <c r="AS102" s="420"/>
      <c r="AT102" s="420"/>
      <c r="AV102" s="418"/>
      <c r="AW102" s="411"/>
      <c r="AX102" s="411"/>
      <c r="AY102" s="411"/>
      <c r="AZ102" s="414"/>
      <c r="BA102" s="420"/>
      <c r="BB102" s="420"/>
      <c r="BD102" s="418"/>
    </row>
    <row r="103" spans="2:56" ht="13.5">
      <c r="B103" s="412"/>
      <c r="C103" s="414"/>
      <c r="D103" s="414"/>
      <c r="E103" s="121"/>
      <c r="F103" s="411"/>
      <c r="G103" s="411"/>
      <c r="H103" s="411"/>
      <c r="I103" s="411"/>
      <c r="J103" s="411"/>
      <c r="K103" s="420"/>
      <c r="L103" s="420"/>
      <c r="N103" s="418"/>
      <c r="O103" s="411"/>
      <c r="P103" s="411"/>
      <c r="Q103" s="411"/>
      <c r="R103" s="414"/>
      <c r="U103" s="421"/>
      <c r="V103" s="418"/>
      <c r="X103" s="411"/>
      <c r="Y103" s="411"/>
      <c r="Z103" s="411"/>
      <c r="AA103" s="411"/>
      <c r="AB103" s="420"/>
      <c r="AC103" s="420"/>
      <c r="AE103" s="418"/>
      <c r="AF103" s="411"/>
      <c r="AG103" s="411"/>
      <c r="AH103" s="411"/>
      <c r="AI103" s="414"/>
      <c r="AJ103" s="420"/>
      <c r="AK103" s="420"/>
      <c r="AM103" s="418"/>
      <c r="AO103" s="411"/>
      <c r="AP103" s="411"/>
      <c r="AQ103" s="411"/>
      <c r="AR103" s="411"/>
      <c r="AS103" s="420"/>
      <c r="AT103" s="420"/>
      <c r="AV103" s="418"/>
      <c r="AW103" s="411"/>
      <c r="AX103" s="411"/>
      <c r="AY103" s="411"/>
      <c r="AZ103" s="414"/>
      <c r="BA103" s="420"/>
      <c r="BB103" s="420"/>
      <c r="BD103" s="418"/>
    </row>
    <row r="104" spans="2:56" ht="14.25" thickBot="1">
      <c r="B104" s="412"/>
      <c r="C104" s="414"/>
      <c r="D104" s="414"/>
      <c r="E104" s="121"/>
      <c r="F104" s="411"/>
      <c r="G104" s="411"/>
      <c r="H104" s="411"/>
      <c r="I104" s="411"/>
      <c r="J104" s="411"/>
      <c r="K104" s="420"/>
      <c r="L104" s="420"/>
      <c r="N104" s="418"/>
      <c r="O104" s="411"/>
      <c r="P104" s="411"/>
      <c r="Q104" s="411"/>
      <c r="R104" s="414"/>
      <c r="U104" s="421"/>
      <c r="V104" s="418"/>
      <c r="X104" s="411"/>
      <c r="Y104" s="411"/>
      <c r="Z104" s="411"/>
      <c r="AA104" s="411"/>
      <c r="AB104" s="420"/>
      <c r="AC104" s="420"/>
      <c r="AE104" s="418"/>
      <c r="AF104" s="411"/>
      <c r="AG104" s="411"/>
      <c r="AH104" s="411"/>
      <c r="AI104" s="414"/>
      <c r="AJ104" s="420"/>
      <c r="AK104" s="420"/>
      <c r="AM104" s="418"/>
      <c r="AO104" s="411"/>
      <c r="AP104" s="411"/>
      <c r="AQ104" s="411"/>
      <c r="AR104" s="411"/>
      <c r="AS104" s="420"/>
      <c r="AT104" s="420"/>
      <c r="AV104" s="418"/>
      <c r="AW104" s="411"/>
      <c r="AX104" s="411"/>
      <c r="AY104" s="411"/>
      <c r="AZ104" s="414"/>
      <c r="BA104" s="420"/>
      <c r="BB104" s="420"/>
      <c r="BD104" s="418"/>
    </row>
    <row r="105" spans="2:56" ht="14.25" thickBot="1">
      <c r="B105" s="412"/>
      <c r="C105" s="414"/>
      <c r="D105" s="414"/>
      <c r="E105" s="129"/>
      <c r="F105" s="411"/>
      <c r="G105" s="411"/>
      <c r="H105" s="411"/>
      <c r="I105" s="411"/>
      <c r="J105" s="411"/>
      <c r="K105" s="420"/>
      <c r="L105" s="420"/>
      <c r="N105" s="418"/>
      <c r="O105" s="411"/>
      <c r="P105" s="411"/>
      <c r="Q105" s="411"/>
      <c r="R105" s="414"/>
      <c r="U105" s="421"/>
      <c r="V105" s="418"/>
      <c r="X105" s="411"/>
      <c r="Y105" s="411"/>
      <c r="Z105" s="411"/>
      <c r="AA105" s="411"/>
      <c r="AB105" s="420"/>
      <c r="AC105" s="420"/>
      <c r="AE105" s="418"/>
      <c r="AF105" s="411"/>
      <c r="AG105" s="411"/>
      <c r="AH105" s="411"/>
      <c r="AI105" s="414"/>
      <c r="AJ105" s="420"/>
      <c r="AK105" s="420"/>
      <c r="AM105" s="418"/>
      <c r="AO105" s="411"/>
      <c r="AP105" s="411"/>
      <c r="AQ105" s="411"/>
      <c r="AR105" s="411"/>
      <c r="AS105" s="420"/>
      <c r="AT105" s="420"/>
      <c r="AV105" s="418"/>
      <c r="AW105" s="411"/>
      <c r="AX105" s="411"/>
      <c r="AY105" s="411"/>
      <c r="AZ105" s="414"/>
      <c r="BA105" s="420"/>
      <c r="BB105" s="420"/>
      <c r="BD105" s="418"/>
    </row>
    <row r="106" spans="2:56" ht="13.5">
      <c r="B106" s="412"/>
      <c r="C106" s="414"/>
      <c r="D106" s="414"/>
      <c r="E106" s="51"/>
      <c r="F106" s="411"/>
      <c r="G106" s="411"/>
      <c r="H106" s="411"/>
      <c r="I106" s="411"/>
      <c r="J106" s="411"/>
      <c r="K106" s="420"/>
      <c r="L106" s="420"/>
      <c r="N106" s="418"/>
      <c r="O106" s="411"/>
      <c r="P106" s="411"/>
      <c r="Q106" s="411"/>
      <c r="R106" s="414"/>
      <c r="U106" s="421"/>
      <c r="V106" s="418"/>
      <c r="X106" s="411"/>
      <c r="Y106" s="411"/>
      <c r="Z106" s="411"/>
      <c r="AA106" s="411"/>
      <c r="AB106" s="420"/>
      <c r="AC106" s="420"/>
      <c r="AE106" s="418"/>
      <c r="AF106" s="411"/>
      <c r="AG106" s="411"/>
      <c r="AH106" s="411"/>
      <c r="AI106" s="414"/>
      <c r="AJ106" s="420"/>
      <c r="AK106" s="420"/>
      <c r="AM106" s="418"/>
      <c r="AO106" s="411"/>
      <c r="AP106" s="411"/>
      <c r="AQ106" s="411"/>
      <c r="AR106" s="411"/>
      <c r="AS106" s="420"/>
      <c r="AT106" s="420"/>
      <c r="AV106" s="418"/>
      <c r="AW106" s="411"/>
      <c r="AX106" s="411"/>
      <c r="AY106" s="411"/>
      <c r="AZ106" s="414"/>
      <c r="BA106" s="420"/>
      <c r="BB106" s="420"/>
      <c r="BD106" s="418"/>
    </row>
    <row r="107" spans="2:56" ht="13.5">
      <c r="B107" s="412"/>
      <c r="C107" s="414"/>
      <c r="D107" s="414"/>
      <c r="E107" s="51"/>
      <c r="F107" s="411"/>
      <c r="G107" s="411"/>
      <c r="H107" s="411"/>
      <c r="I107" s="411"/>
      <c r="J107" s="411"/>
      <c r="K107" s="420"/>
      <c r="L107" s="420"/>
      <c r="N107" s="418"/>
      <c r="O107" s="411"/>
      <c r="P107" s="411"/>
      <c r="Q107" s="411"/>
      <c r="R107" s="414"/>
      <c r="U107" s="421"/>
      <c r="V107" s="418"/>
      <c r="X107" s="411"/>
      <c r="Y107" s="411"/>
      <c r="Z107" s="411"/>
      <c r="AA107" s="411"/>
      <c r="AB107" s="420"/>
      <c r="AC107" s="420"/>
      <c r="AE107" s="418"/>
      <c r="AF107" s="411"/>
      <c r="AG107" s="411"/>
      <c r="AH107" s="411"/>
      <c r="AI107" s="414"/>
      <c r="AJ107" s="420"/>
      <c r="AK107" s="420"/>
      <c r="AM107" s="418"/>
      <c r="AO107" s="411"/>
      <c r="AP107" s="411"/>
      <c r="AQ107" s="411"/>
      <c r="AR107" s="411"/>
      <c r="AS107" s="420"/>
      <c r="AT107" s="420"/>
      <c r="AV107" s="418"/>
      <c r="AW107" s="411"/>
      <c r="AX107" s="411"/>
      <c r="AY107" s="411"/>
      <c r="AZ107" s="414"/>
      <c r="BA107" s="420"/>
      <c r="BB107" s="420"/>
      <c r="BD107" s="418"/>
    </row>
    <row r="108" spans="2:56" ht="13.5">
      <c r="B108" s="412"/>
      <c r="C108" s="414"/>
      <c r="D108" s="414"/>
      <c r="E108" s="51"/>
      <c r="F108" s="411"/>
      <c r="G108" s="411"/>
      <c r="H108" s="411"/>
      <c r="I108" s="411"/>
      <c r="J108" s="411"/>
      <c r="K108" s="420"/>
      <c r="L108" s="420"/>
      <c r="N108" s="418"/>
      <c r="O108" s="411"/>
      <c r="P108" s="411"/>
      <c r="Q108" s="411"/>
      <c r="R108" s="414"/>
      <c r="U108" s="421"/>
      <c r="V108" s="418"/>
      <c r="X108" s="411"/>
      <c r="Y108" s="411"/>
      <c r="Z108" s="411"/>
      <c r="AA108" s="411"/>
      <c r="AB108" s="420"/>
      <c r="AC108" s="420"/>
      <c r="AE108" s="418"/>
      <c r="AF108" s="411"/>
      <c r="AG108" s="411"/>
      <c r="AH108" s="411"/>
      <c r="AI108" s="414"/>
      <c r="AJ108" s="420"/>
      <c r="AK108" s="420"/>
      <c r="AM108" s="418"/>
      <c r="AO108" s="411"/>
      <c r="AP108" s="411"/>
      <c r="AQ108" s="411"/>
      <c r="AR108" s="411"/>
      <c r="AS108" s="420"/>
      <c r="AT108" s="420"/>
      <c r="AV108" s="418"/>
      <c r="AW108" s="411"/>
      <c r="AX108" s="411"/>
      <c r="AY108" s="411"/>
      <c r="AZ108" s="414"/>
      <c r="BA108" s="420"/>
      <c r="BB108" s="420"/>
      <c r="BD108" s="418"/>
    </row>
    <row r="109" spans="2:56" ht="13.5">
      <c r="B109" s="412"/>
      <c r="C109" s="414"/>
      <c r="D109" s="414"/>
      <c r="E109" s="136"/>
      <c r="F109" s="411"/>
      <c r="G109" s="411"/>
      <c r="H109" s="411"/>
      <c r="I109" s="411"/>
      <c r="J109" s="411"/>
      <c r="K109" s="420"/>
      <c r="L109" s="420"/>
      <c r="N109" s="418"/>
      <c r="O109" s="411"/>
      <c r="P109" s="411"/>
      <c r="Q109" s="411"/>
      <c r="R109" s="414"/>
      <c r="U109" s="421"/>
      <c r="V109" s="418"/>
      <c r="X109" s="411"/>
      <c r="Y109" s="411"/>
      <c r="Z109" s="411"/>
      <c r="AA109" s="411"/>
      <c r="AB109" s="420"/>
      <c r="AC109" s="420"/>
      <c r="AE109" s="418"/>
      <c r="AF109" s="411"/>
      <c r="AG109" s="411"/>
      <c r="AH109" s="411"/>
      <c r="AI109" s="414"/>
      <c r="AJ109" s="420"/>
      <c r="AK109" s="420"/>
      <c r="AM109" s="418"/>
      <c r="AO109" s="411"/>
      <c r="AP109" s="411"/>
      <c r="AQ109" s="411"/>
      <c r="AR109" s="411"/>
      <c r="AS109" s="420"/>
      <c r="AT109" s="420"/>
      <c r="AV109" s="418"/>
      <c r="AW109" s="411"/>
      <c r="AX109" s="411"/>
      <c r="AY109" s="411"/>
      <c r="AZ109" s="414"/>
      <c r="BA109" s="420"/>
      <c r="BB109" s="420"/>
      <c r="BD109" s="418"/>
    </row>
    <row r="110" spans="2:56" ht="13.5">
      <c r="B110" s="412"/>
      <c r="C110" s="414"/>
      <c r="D110" s="414"/>
      <c r="E110" s="137"/>
      <c r="F110" s="411"/>
      <c r="G110" s="411"/>
      <c r="H110" s="411"/>
      <c r="I110" s="411"/>
      <c r="J110" s="411"/>
      <c r="K110" s="420"/>
      <c r="L110" s="420"/>
      <c r="N110" s="418"/>
      <c r="O110" s="411"/>
      <c r="P110" s="411"/>
      <c r="Q110" s="411"/>
      <c r="R110" s="414"/>
      <c r="U110" s="421"/>
      <c r="V110" s="418"/>
      <c r="X110" s="411"/>
      <c r="Y110" s="411"/>
      <c r="Z110" s="411"/>
      <c r="AA110" s="411"/>
      <c r="AB110" s="420"/>
      <c r="AC110" s="420"/>
      <c r="AE110" s="418"/>
      <c r="AF110" s="411"/>
      <c r="AG110" s="411"/>
      <c r="AH110" s="411"/>
      <c r="AI110" s="414"/>
      <c r="AJ110" s="420"/>
      <c r="AK110" s="420"/>
      <c r="AM110" s="418"/>
      <c r="AO110" s="411"/>
      <c r="AP110" s="411"/>
      <c r="AQ110" s="411"/>
      <c r="AR110" s="411"/>
      <c r="AS110" s="420"/>
      <c r="AT110" s="420"/>
      <c r="AV110" s="418"/>
      <c r="AW110" s="411"/>
      <c r="AX110" s="411"/>
      <c r="AY110" s="411"/>
      <c r="AZ110" s="414"/>
      <c r="BA110" s="420"/>
      <c r="BB110" s="420"/>
      <c r="BD110" s="418"/>
    </row>
    <row r="111" spans="2:56" ht="13.5">
      <c r="B111" s="412"/>
      <c r="C111" s="414"/>
      <c r="D111" s="414"/>
      <c r="E111" s="55"/>
      <c r="F111" s="411"/>
      <c r="G111" s="411"/>
      <c r="H111" s="411"/>
      <c r="I111" s="411"/>
      <c r="J111" s="411"/>
      <c r="K111" s="420"/>
      <c r="L111" s="420"/>
      <c r="N111" s="418"/>
      <c r="O111" s="411"/>
      <c r="P111" s="411"/>
      <c r="Q111" s="411"/>
      <c r="R111" s="414"/>
      <c r="U111" s="421"/>
      <c r="V111" s="418"/>
      <c r="X111" s="411"/>
      <c r="Y111" s="411"/>
      <c r="Z111" s="411"/>
      <c r="AA111" s="411"/>
      <c r="AB111" s="420"/>
      <c r="AC111" s="420"/>
      <c r="AE111" s="418"/>
      <c r="AF111" s="411"/>
      <c r="AG111" s="411"/>
      <c r="AH111" s="411"/>
      <c r="AI111" s="414"/>
      <c r="AJ111" s="420"/>
      <c r="AK111" s="420"/>
      <c r="AM111" s="418"/>
      <c r="AO111" s="411"/>
      <c r="AP111" s="411"/>
      <c r="AQ111" s="411"/>
      <c r="AR111" s="411"/>
      <c r="AS111" s="420"/>
      <c r="AT111" s="420"/>
      <c r="AV111" s="418"/>
      <c r="AW111" s="411"/>
      <c r="AX111" s="411"/>
      <c r="AY111" s="411"/>
      <c r="AZ111" s="414"/>
      <c r="BA111" s="420"/>
      <c r="BB111" s="420"/>
      <c r="BD111" s="418"/>
    </row>
    <row r="112" spans="2:56" ht="13.5">
      <c r="B112" s="412"/>
      <c r="C112" s="414"/>
      <c r="D112" s="414"/>
      <c r="E112" s="51"/>
      <c r="F112" s="411"/>
      <c r="G112" s="411"/>
      <c r="H112" s="411"/>
      <c r="I112" s="411"/>
      <c r="J112" s="411"/>
      <c r="K112" s="420"/>
      <c r="L112" s="420"/>
      <c r="N112" s="418"/>
      <c r="O112" s="411"/>
      <c r="P112" s="411"/>
      <c r="Q112" s="411"/>
      <c r="R112" s="414"/>
      <c r="U112" s="421"/>
      <c r="V112" s="418"/>
      <c r="X112" s="411"/>
      <c r="Y112" s="411"/>
      <c r="Z112" s="411"/>
      <c r="AA112" s="411"/>
      <c r="AB112" s="420"/>
      <c r="AC112" s="420"/>
      <c r="AE112" s="418"/>
      <c r="AF112" s="411"/>
      <c r="AG112" s="411"/>
      <c r="AH112" s="411"/>
      <c r="AI112" s="414"/>
      <c r="AJ112" s="420"/>
      <c r="AK112" s="420"/>
      <c r="AM112" s="418"/>
      <c r="AO112" s="411"/>
      <c r="AP112" s="411"/>
      <c r="AQ112" s="411"/>
      <c r="AR112" s="411"/>
      <c r="AS112" s="420"/>
      <c r="AT112" s="420"/>
      <c r="AV112" s="418"/>
      <c r="AW112" s="411"/>
      <c r="AX112" s="411"/>
      <c r="AY112" s="411"/>
      <c r="AZ112" s="414"/>
      <c r="BA112" s="420"/>
      <c r="BB112" s="420"/>
      <c r="BD112" s="418"/>
    </row>
    <row r="113" spans="2:56" ht="15.75">
      <c r="B113" s="412"/>
      <c r="C113" s="414"/>
      <c r="D113" s="414" t="s">
        <v>823</v>
      </c>
      <c r="E113" s="54" t="s">
        <v>271</v>
      </c>
      <c r="F113" s="411" t="s">
        <v>819</v>
      </c>
      <c r="G113" s="411" t="s">
        <v>829</v>
      </c>
      <c r="H113" s="411">
        <v>102</v>
      </c>
      <c r="I113" s="411">
        <v>-1</v>
      </c>
      <c r="J113" s="411" t="s">
        <v>820</v>
      </c>
      <c r="K113" s="420" t="s">
        <v>829</v>
      </c>
      <c r="L113" s="420">
        <v>102</v>
      </c>
      <c r="M113" s="419" t="s">
        <v>831</v>
      </c>
      <c r="N113" s="418" t="s">
        <v>821</v>
      </c>
      <c r="O113" s="411" t="s">
        <v>829</v>
      </c>
      <c r="P113" s="411">
        <v>102</v>
      </c>
      <c r="Q113" s="411">
        <v>-1</v>
      </c>
      <c r="R113" s="414" t="s">
        <v>822</v>
      </c>
      <c r="S113" s="419" t="s">
        <v>833</v>
      </c>
      <c r="T113" s="419">
        <v>102</v>
      </c>
      <c r="U113" s="421" t="s">
        <v>831</v>
      </c>
      <c r="V113" s="418" t="s">
        <v>825</v>
      </c>
      <c r="W113" t="s">
        <v>824</v>
      </c>
      <c r="X113" s="411" t="s">
        <v>829</v>
      </c>
      <c r="Y113" s="411">
        <v>102</v>
      </c>
      <c r="Z113" s="411">
        <v>-2</v>
      </c>
      <c r="AA113" s="411" t="s">
        <v>820</v>
      </c>
      <c r="AB113" s="420" t="s">
        <v>829</v>
      </c>
      <c r="AC113" s="420">
        <v>102</v>
      </c>
      <c r="AD113" s="419" t="s">
        <v>830</v>
      </c>
      <c r="AE113" s="418" t="s">
        <v>821</v>
      </c>
      <c r="AF113" s="411" t="s">
        <v>829</v>
      </c>
      <c r="AG113" s="411">
        <v>102</v>
      </c>
      <c r="AH113" s="411">
        <v>-2</v>
      </c>
      <c r="AI113" s="414" t="s">
        <v>822</v>
      </c>
      <c r="AJ113" s="420" t="s">
        <v>833</v>
      </c>
      <c r="AK113" s="420">
        <v>102</v>
      </c>
      <c r="AL113" s="419" t="s">
        <v>830</v>
      </c>
      <c r="AM113" s="418" t="s">
        <v>825</v>
      </c>
      <c r="AN113" t="s">
        <v>824</v>
      </c>
      <c r="AO113" s="411" t="s">
        <v>829</v>
      </c>
      <c r="AP113" s="411">
        <v>102</v>
      </c>
      <c r="AQ113" s="411">
        <v>-3</v>
      </c>
      <c r="AR113" s="411" t="s">
        <v>820</v>
      </c>
      <c r="AS113" s="420" t="s">
        <v>829</v>
      </c>
      <c r="AT113" s="420">
        <v>102</v>
      </c>
      <c r="AU113" s="419" t="s">
        <v>832</v>
      </c>
      <c r="AV113" s="418" t="s">
        <v>821</v>
      </c>
      <c r="AW113" s="411" t="s">
        <v>829</v>
      </c>
      <c r="AX113" s="411">
        <v>102</v>
      </c>
      <c r="AY113" s="411">
        <v>-3</v>
      </c>
      <c r="AZ113" s="414" t="s">
        <v>822</v>
      </c>
      <c r="BA113" s="420" t="s">
        <v>833</v>
      </c>
      <c r="BB113" s="420">
        <v>102</v>
      </c>
      <c r="BC113" s="419" t="s">
        <v>832</v>
      </c>
      <c r="BD113" s="418" t="s">
        <v>834</v>
      </c>
    </row>
    <row r="114" spans="2:56" ht="15.75">
      <c r="B114" s="412"/>
      <c r="C114" s="414"/>
      <c r="D114" s="414" t="s">
        <v>823</v>
      </c>
      <c r="E114" s="54" t="s">
        <v>272</v>
      </c>
      <c r="F114" s="411" t="s">
        <v>819</v>
      </c>
      <c r="G114" s="411" t="s">
        <v>829</v>
      </c>
      <c r="H114" s="411">
        <v>103</v>
      </c>
      <c r="I114" s="411">
        <v>-1</v>
      </c>
      <c r="J114" s="411" t="s">
        <v>820</v>
      </c>
      <c r="K114" s="420" t="s">
        <v>829</v>
      </c>
      <c r="L114" s="420">
        <v>103</v>
      </c>
      <c r="M114" s="419" t="s">
        <v>831</v>
      </c>
      <c r="N114" s="418" t="s">
        <v>821</v>
      </c>
      <c r="O114" s="411" t="s">
        <v>829</v>
      </c>
      <c r="P114" s="411">
        <v>103</v>
      </c>
      <c r="Q114" s="411">
        <v>-1</v>
      </c>
      <c r="R114" s="414" t="s">
        <v>822</v>
      </c>
      <c r="S114" s="419" t="s">
        <v>833</v>
      </c>
      <c r="T114" s="419">
        <v>103</v>
      </c>
      <c r="U114" s="421" t="s">
        <v>831</v>
      </c>
      <c r="V114" s="418" t="s">
        <v>825</v>
      </c>
      <c r="W114" t="s">
        <v>824</v>
      </c>
      <c r="X114" s="411" t="s">
        <v>829</v>
      </c>
      <c r="Y114" s="411">
        <v>103</v>
      </c>
      <c r="Z114" s="411">
        <v>-2</v>
      </c>
      <c r="AA114" s="411" t="s">
        <v>820</v>
      </c>
      <c r="AB114" s="420" t="s">
        <v>829</v>
      </c>
      <c r="AC114" s="420">
        <v>103</v>
      </c>
      <c r="AD114" s="419" t="s">
        <v>830</v>
      </c>
      <c r="AE114" s="418" t="s">
        <v>821</v>
      </c>
      <c r="AF114" s="411" t="s">
        <v>829</v>
      </c>
      <c r="AG114" s="411">
        <v>103</v>
      </c>
      <c r="AH114" s="411">
        <v>-2</v>
      </c>
      <c r="AI114" s="414" t="s">
        <v>822</v>
      </c>
      <c r="AJ114" s="420" t="s">
        <v>833</v>
      </c>
      <c r="AK114" s="420">
        <v>103</v>
      </c>
      <c r="AL114" s="419" t="s">
        <v>830</v>
      </c>
      <c r="AM114" s="418" t="s">
        <v>825</v>
      </c>
      <c r="AN114" t="s">
        <v>824</v>
      </c>
      <c r="AO114" s="411" t="s">
        <v>829</v>
      </c>
      <c r="AP114" s="411">
        <v>103</v>
      </c>
      <c r="AQ114" s="411">
        <v>-3</v>
      </c>
      <c r="AR114" s="411" t="s">
        <v>820</v>
      </c>
      <c r="AS114" s="420" t="s">
        <v>829</v>
      </c>
      <c r="AT114" s="420">
        <v>103</v>
      </c>
      <c r="AU114" s="419" t="s">
        <v>832</v>
      </c>
      <c r="AV114" s="418" t="s">
        <v>821</v>
      </c>
      <c r="AW114" s="411" t="s">
        <v>829</v>
      </c>
      <c r="AX114" s="411">
        <v>103</v>
      </c>
      <c r="AY114" s="411">
        <v>-3</v>
      </c>
      <c r="AZ114" s="414" t="s">
        <v>822</v>
      </c>
      <c r="BA114" s="420" t="s">
        <v>833</v>
      </c>
      <c r="BB114" s="420">
        <v>103</v>
      </c>
      <c r="BC114" s="419" t="s">
        <v>832</v>
      </c>
      <c r="BD114" s="418" t="s">
        <v>834</v>
      </c>
    </row>
    <row r="115" spans="2:56" ht="15.75">
      <c r="B115" s="412"/>
      <c r="C115" s="414"/>
      <c r="D115" s="414" t="s">
        <v>823</v>
      </c>
      <c r="E115" s="87" t="s">
        <v>273</v>
      </c>
      <c r="F115" s="411" t="s">
        <v>819</v>
      </c>
      <c r="G115" s="411" t="s">
        <v>829</v>
      </c>
      <c r="H115" s="411">
        <v>104</v>
      </c>
      <c r="I115" s="411">
        <v>-1</v>
      </c>
      <c r="J115" s="411" t="s">
        <v>820</v>
      </c>
      <c r="K115" s="420" t="s">
        <v>829</v>
      </c>
      <c r="L115" s="420">
        <v>104</v>
      </c>
      <c r="M115" s="419" t="s">
        <v>831</v>
      </c>
      <c r="N115" s="418" t="s">
        <v>821</v>
      </c>
      <c r="O115" s="411" t="s">
        <v>829</v>
      </c>
      <c r="P115" s="411">
        <v>104</v>
      </c>
      <c r="Q115" s="411">
        <v>-1</v>
      </c>
      <c r="R115" s="414" t="s">
        <v>822</v>
      </c>
      <c r="S115" s="419" t="s">
        <v>833</v>
      </c>
      <c r="T115" s="419">
        <v>104</v>
      </c>
      <c r="U115" s="421" t="s">
        <v>831</v>
      </c>
      <c r="V115" s="418" t="s">
        <v>825</v>
      </c>
      <c r="W115" t="s">
        <v>824</v>
      </c>
      <c r="X115" s="411" t="s">
        <v>829</v>
      </c>
      <c r="Y115" s="411">
        <v>104</v>
      </c>
      <c r="Z115" s="411">
        <v>-2</v>
      </c>
      <c r="AA115" s="411" t="s">
        <v>820</v>
      </c>
      <c r="AB115" s="420" t="s">
        <v>829</v>
      </c>
      <c r="AC115" s="420">
        <v>104</v>
      </c>
      <c r="AD115" s="419" t="s">
        <v>830</v>
      </c>
      <c r="AE115" s="418" t="s">
        <v>821</v>
      </c>
      <c r="AF115" s="411" t="s">
        <v>829</v>
      </c>
      <c r="AG115" s="411">
        <v>104</v>
      </c>
      <c r="AH115" s="411">
        <v>-2</v>
      </c>
      <c r="AI115" s="414" t="s">
        <v>822</v>
      </c>
      <c r="AJ115" s="420" t="s">
        <v>833</v>
      </c>
      <c r="AK115" s="420">
        <v>104</v>
      </c>
      <c r="AL115" s="419" t="s">
        <v>830</v>
      </c>
      <c r="AM115" s="418" t="s">
        <v>825</v>
      </c>
      <c r="AN115" t="s">
        <v>824</v>
      </c>
      <c r="AO115" s="411" t="s">
        <v>829</v>
      </c>
      <c r="AP115" s="411">
        <v>104</v>
      </c>
      <c r="AQ115" s="411">
        <v>-3</v>
      </c>
      <c r="AR115" s="411" t="s">
        <v>820</v>
      </c>
      <c r="AS115" s="420" t="s">
        <v>829</v>
      </c>
      <c r="AT115" s="420">
        <v>104</v>
      </c>
      <c r="AU115" s="419" t="s">
        <v>832</v>
      </c>
      <c r="AV115" s="418" t="s">
        <v>821</v>
      </c>
      <c r="AW115" s="411" t="s">
        <v>829</v>
      </c>
      <c r="AX115" s="411">
        <v>104</v>
      </c>
      <c r="AY115" s="411">
        <v>-3</v>
      </c>
      <c r="AZ115" s="414" t="s">
        <v>822</v>
      </c>
      <c r="BA115" s="420" t="s">
        <v>833</v>
      </c>
      <c r="BB115" s="420">
        <v>104</v>
      </c>
      <c r="BC115" s="419" t="s">
        <v>832</v>
      </c>
      <c r="BD115" s="418" t="s">
        <v>834</v>
      </c>
    </row>
    <row r="116" spans="2:56" ht="15.75">
      <c r="B116" s="412"/>
      <c r="C116" s="414"/>
      <c r="D116" s="414" t="s">
        <v>823</v>
      </c>
      <c r="E116" s="54" t="s">
        <v>274</v>
      </c>
      <c r="F116" s="411" t="s">
        <v>819</v>
      </c>
      <c r="G116" s="411" t="s">
        <v>829</v>
      </c>
      <c r="H116" s="411">
        <v>105</v>
      </c>
      <c r="I116" s="411">
        <v>-1</v>
      </c>
      <c r="J116" s="411" t="s">
        <v>820</v>
      </c>
      <c r="K116" s="420" t="s">
        <v>829</v>
      </c>
      <c r="L116" s="420">
        <v>105</v>
      </c>
      <c r="M116" s="419" t="s">
        <v>831</v>
      </c>
      <c r="N116" s="418" t="s">
        <v>821</v>
      </c>
      <c r="O116" s="411" t="s">
        <v>829</v>
      </c>
      <c r="P116" s="411">
        <v>105</v>
      </c>
      <c r="Q116" s="411">
        <v>-1</v>
      </c>
      <c r="R116" s="414" t="s">
        <v>822</v>
      </c>
      <c r="S116" s="419" t="s">
        <v>833</v>
      </c>
      <c r="T116" s="419">
        <v>105</v>
      </c>
      <c r="U116" s="421" t="s">
        <v>831</v>
      </c>
      <c r="V116" s="418" t="s">
        <v>825</v>
      </c>
      <c r="W116" t="s">
        <v>824</v>
      </c>
      <c r="X116" s="411" t="s">
        <v>829</v>
      </c>
      <c r="Y116" s="411">
        <v>105</v>
      </c>
      <c r="Z116" s="411">
        <v>-2</v>
      </c>
      <c r="AA116" s="411" t="s">
        <v>820</v>
      </c>
      <c r="AB116" s="420" t="s">
        <v>829</v>
      </c>
      <c r="AC116" s="420">
        <v>105</v>
      </c>
      <c r="AD116" s="419" t="s">
        <v>830</v>
      </c>
      <c r="AE116" s="418" t="s">
        <v>821</v>
      </c>
      <c r="AF116" s="411" t="s">
        <v>829</v>
      </c>
      <c r="AG116" s="411">
        <v>105</v>
      </c>
      <c r="AH116" s="411">
        <v>-2</v>
      </c>
      <c r="AI116" s="414" t="s">
        <v>822</v>
      </c>
      <c r="AJ116" s="420" t="s">
        <v>833</v>
      </c>
      <c r="AK116" s="420">
        <v>105</v>
      </c>
      <c r="AL116" s="419" t="s">
        <v>830</v>
      </c>
      <c r="AM116" s="418" t="s">
        <v>825</v>
      </c>
      <c r="AN116" t="s">
        <v>824</v>
      </c>
      <c r="AO116" s="411" t="s">
        <v>829</v>
      </c>
      <c r="AP116" s="411">
        <v>105</v>
      </c>
      <c r="AQ116" s="411">
        <v>-3</v>
      </c>
      <c r="AR116" s="411" t="s">
        <v>820</v>
      </c>
      <c r="AS116" s="420" t="s">
        <v>829</v>
      </c>
      <c r="AT116" s="420">
        <v>105</v>
      </c>
      <c r="AU116" s="419" t="s">
        <v>832</v>
      </c>
      <c r="AV116" s="418" t="s">
        <v>821</v>
      </c>
      <c r="AW116" s="411" t="s">
        <v>829</v>
      </c>
      <c r="AX116" s="411">
        <v>105</v>
      </c>
      <c r="AY116" s="411">
        <v>-3</v>
      </c>
      <c r="AZ116" s="414" t="s">
        <v>822</v>
      </c>
      <c r="BA116" s="420" t="s">
        <v>833</v>
      </c>
      <c r="BB116" s="420">
        <v>105</v>
      </c>
      <c r="BC116" s="419" t="s">
        <v>832</v>
      </c>
      <c r="BD116" s="418" t="s">
        <v>834</v>
      </c>
    </row>
    <row r="117" spans="2:56" ht="15.75">
      <c r="B117" s="412"/>
      <c r="C117" s="414"/>
      <c r="D117" s="414" t="s">
        <v>823</v>
      </c>
      <c r="E117" s="141" t="s">
        <v>275</v>
      </c>
      <c r="F117" s="411" t="s">
        <v>819</v>
      </c>
      <c r="G117" s="411" t="s">
        <v>829</v>
      </c>
      <c r="H117" s="411">
        <v>106</v>
      </c>
      <c r="I117" s="411">
        <v>-1</v>
      </c>
      <c r="J117" s="411" t="s">
        <v>820</v>
      </c>
      <c r="K117" s="420" t="s">
        <v>829</v>
      </c>
      <c r="L117" s="420">
        <v>106</v>
      </c>
      <c r="M117" s="419" t="s">
        <v>831</v>
      </c>
      <c r="N117" s="418" t="s">
        <v>821</v>
      </c>
      <c r="O117" s="411" t="s">
        <v>829</v>
      </c>
      <c r="P117" s="411">
        <v>106</v>
      </c>
      <c r="Q117" s="411">
        <v>-1</v>
      </c>
      <c r="R117" s="414" t="s">
        <v>822</v>
      </c>
      <c r="S117" s="419" t="s">
        <v>833</v>
      </c>
      <c r="T117" s="419">
        <v>106</v>
      </c>
      <c r="U117" s="421" t="s">
        <v>831</v>
      </c>
      <c r="V117" s="418" t="s">
        <v>825</v>
      </c>
      <c r="W117" t="s">
        <v>824</v>
      </c>
      <c r="X117" s="411" t="s">
        <v>829</v>
      </c>
      <c r="Y117" s="411">
        <v>106</v>
      </c>
      <c r="Z117" s="411">
        <v>-2</v>
      </c>
      <c r="AA117" s="411" t="s">
        <v>820</v>
      </c>
      <c r="AB117" s="420" t="s">
        <v>829</v>
      </c>
      <c r="AC117" s="420">
        <v>106</v>
      </c>
      <c r="AD117" s="419" t="s">
        <v>830</v>
      </c>
      <c r="AE117" s="418" t="s">
        <v>821</v>
      </c>
      <c r="AF117" s="411" t="s">
        <v>829</v>
      </c>
      <c r="AG117" s="411">
        <v>106</v>
      </c>
      <c r="AH117" s="411">
        <v>-2</v>
      </c>
      <c r="AI117" s="414" t="s">
        <v>822</v>
      </c>
      <c r="AJ117" s="420" t="s">
        <v>833</v>
      </c>
      <c r="AK117" s="420">
        <v>106</v>
      </c>
      <c r="AL117" s="419" t="s">
        <v>830</v>
      </c>
      <c r="AM117" s="418" t="s">
        <v>825</v>
      </c>
      <c r="AN117" t="s">
        <v>824</v>
      </c>
      <c r="AO117" s="411" t="s">
        <v>829</v>
      </c>
      <c r="AP117" s="411">
        <v>106</v>
      </c>
      <c r="AQ117" s="411">
        <v>-3</v>
      </c>
      <c r="AR117" s="411" t="s">
        <v>820</v>
      </c>
      <c r="AS117" s="420" t="s">
        <v>829</v>
      </c>
      <c r="AT117" s="420">
        <v>106</v>
      </c>
      <c r="AU117" s="419" t="s">
        <v>832</v>
      </c>
      <c r="AV117" s="418" t="s">
        <v>821</v>
      </c>
      <c r="AW117" s="411" t="s">
        <v>829</v>
      </c>
      <c r="AX117" s="411">
        <v>106</v>
      </c>
      <c r="AY117" s="411">
        <v>-3</v>
      </c>
      <c r="AZ117" s="414" t="s">
        <v>822</v>
      </c>
      <c r="BA117" s="420" t="s">
        <v>833</v>
      </c>
      <c r="BB117" s="420">
        <v>106</v>
      </c>
      <c r="BC117" s="419" t="s">
        <v>832</v>
      </c>
      <c r="BD117" s="418" t="s">
        <v>834</v>
      </c>
    </row>
    <row r="118" spans="2:56" ht="13.5">
      <c r="B118" s="412"/>
      <c r="C118" s="414"/>
      <c r="D118" s="414" t="s">
        <v>823</v>
      </c>
      <c r="E118" s="53" t="s">
        <v>276</v>
      </c>
      <c r="F118" s="411" t="s">
        <v>819</v>
      </c>
      <c r="G118" s="411" t="s">
        <v>829</v>
      </c>
      <c r="H118" s="411">
        <v>107</v>
      </c>
      <c r="I118" s="411">
        <v>-1</v>
      </c>
      <c r="J118" s="411" t="s">
        <v>820</v>
      </c>
      <c r="K118" s="420" t="s">
        <v>829</v>
      </c>
      <c r="L118" s="420">
        <v>107</v>
      </c>
      <c r="M118" s="419" t="s">
        <v>831</v>
      </c>
      <c r="N118" s="418" t="s">
        <v>821</v>
      </c>
      <c r="O118" s="411" t="s">
        <v>829</v>
      </c>
      <c r="P118" s="411">
        <v>107</v>
      </c>
      <c r="Q118" s="411">
        <v>-1</v>
      </c>
      <c r="R118" s="414" t="s">
        <v>822</v>
      </c>
      <c r="S118" s="419" t="s">
        <v>833</v>
      </c>
      <c r="T118" s="419">
        <v>107</v>
      </c>
      <c r="U118" s="421" t="s">
        <v>831</v>
      </c>
      <c r="V118" s="418" t="s">
        <v>825</v>
      </c>
      <c r="W118" t="s">
        <v>824</v>
      </c>
      <c r="X118" s="411" t="s">
        <v>829</v>
      </c>
      <c r="Y118" s="411">
        <v>107</v>
      </c>
      <c r="Z118" s="411">
        <v>-2</v>
      </c>
      <c r="AA118" s="411" t="s">
        <v>820</v>
      </c>
      <c r="AB118" s="420" t="s">
        <v>829</v>
      </c>
      <c r="AC118" s="420">
        <v>107</v>
      </c>
      <c r="AD118" s="419" t="s">
        <v>830</v>
      </c>
      <c r="AE118" s="418" t="s">
        <v>821</v>
      </c>
      <c r="AF118" s="411" t="s">
        <v>829</v>
      </c>
      <c r="AG118" s="411">
        <v>107</v>
      </c>
      <c r="AH118" s="411">
        <v>-2</v>
      </c>
      <c r="AI118" s="414" t="s">
        <v>822</v>
      </c>
      <c r="AJ118" s="420" t="s">
        <v>833</v>
      </c>
      <c r="AK118" s="420">
        <v>107</v>
      </c>
      <c r="AL118" s="419" t="s">
        <v>830</v>
      </c>
      <c r="AM118" s="418" t="s">
        <v>825</v>
      </c>
      <c r="AN118" t="s">
        <v>824</v>
      </c>
      <c r="AO118" s="411" t="s">
        <v>829</v>
      </c>
      <c r="AP118" s="411">
        <v>107</v>
      </c>
      <c r="AQ118" s="411">
        <v>-3</v>
      </c>
      <c r="AR118" s="411" t="s">
        <v>820</v>
      </c>
      <c r="AS118" s="420" t="s">
        <v>829</v>
      </c>
      <c r="AT118" s="420">
        <v>107</v>
      </c>
      <c r="AU118" s="419" t="s">
        <v>832</v>
      </c>
      <c r="AV118" s="418" t="s">
        <v>821</v>
      </c>
      <c r="AW118" s="411" t="s">
        <v>829</v>
      </c>
      <c r="AX118" s="411">
        <v>107</v>
      </c>
      <c r="AY118" s="411">
        <v>-3</v>
      </c>
      <c r="AZ118" s="414" t="s">
        <v>822</v>
      </c>
      <c r="BA118" s="420" t="s">
        <v>833</v>
      </c>
      <c r="BB118" s="420">
        <v>107</v>
      </c>
      <c r="BC118" s="419" t="s">
        <v>832</v>
      </c>
      <c r="BD118" s="418" t="s">
        <v>834</v>
      </c>
    </row>
    <row r="119" spans="2:56" ht="102">
      <c r="B119" s="412"/>
      <c r="C119" s="414"/>
      <c r="D119" s="414" t="s">
        <v>823</v>
      </c>
      <c r="E119" s="142" t="s">
        <v>277</v>
      </c>
      <c r="F119" s="411" t="s">
        <v>819</v>
      </c>
      <c r="G119" s="411" t="s">
        <v>829</v>
      </c>
      <c r="H119" s="411">
        <v>108</v>
      </c>
      <c r="I119" s="411">
        <v>-1</v>
      </c>
      <c r="J119" s="411" t="s">
        <v>820</v>
      </c>
      <c r="K119" s="420" t="s">
        <v>829</v>
      </c>
      <c r="L119" s="420">
        <v>108</v>
      </c>
      <c r="M119" s="419" t="s">
        <v>831</v>
      </c>
      <c r="N119" s="418" t="s">
        <v>821</v>
      </c>
      <c r="O119" s="411" t="s">
        <v>829</v>
      </c>
      <c r="P119" s="411">
        <v>108</v>
      </c>
      <c r="Q119" s="411">
        <v>-1</v>
      </c>
      <c r="R119" s="414" t="s">
        <v>822</v>
      </c>
      <c r="S119" s="419" t="s">
        <v>833</v>
      </c>
      <c r="T119" s="419">
        <v>108</v>
      </c>
      <c r="U119" s="421" t="s">
        <v>831</v>
      </c>
      <c r="V119" s="418" t="s">
        <v>825</v>
      </c>
      <c r="W119" t="s">
        <v>824</v>
      </c>
      <c r="X119" s="411" t="s">
        <v>829</v>
      </c>
      <c r="Y119" s="411">
        <v>108</v>
      </c>
      <c r="Z119" s="411">
        <v>-2</v>
      </c>
      <c r="AA119" s="411" t="s">
        <v>820</v>
      </c>
      <c r="AB119" s="420" t="s">
        <v>829</v>
      </c>
      <c r="AC119" s="420">
        <v>108</v>
      </c>
      <c r="AD119" s="419" t="s">
        <v>830</v>
      </c>
      <c r="AE119" s="418" t="s">
        <v>821</v>
      </c>
      <c r="AF119" s="411" t="s">
        <v>829</v>
      </c>
      <c r="AG119" s="411">
        <v>108</v>
      </c>
      <c r="AH119" s="411">
        <v>-2</v>
      </c>
      <c r="AI119" s="414" t="s">
        <v>822</v>
      </c>
      <c r="AJ119" s="420" t="s">
        <v>833</v>
      </c>
      <c r="AK119" s="420">
        <v>108</v>
      </c>
      <c r="AL119" s="419" t="s">
        <v>830</v>
      </c>
      <c r="AM119" s="418" t="s">
        <v>825</v>
      </c>
      <c r="AN119" t="s">
        <v>824</v>
      </c>
      <c r="AO119" s="411" t="s">
        <v>829</v>
      </c>
      <c r="AP119" s="411">
        <v>108</v>
      </c>
      <c r="AQ119" s="411">
        <v>-3</v>
      </c>
      <c r="AR119" s="411" t="s">
        <v>820</v>
      </c>
      <c r="AS119" s="420" t="s">
        <v>829</v>
      </c>
      <c r="AT119" s="420">
        <v>108</v>
      </c>
      <c r="AU119" s="419" t="s">
        <v>832</v>
      </c>
      <c r="AV119" s="418" t="s">
        <v>821</v>
      </c>
      <c r="AW119" s="411" t="s">
        <v>829</v>
      </c>
      <c r="AX119" s="411">
        <v>108</v>
      </c>
      <c r="AY119" s="411">
        <v>-3</v>
      </c>
      <c r="AZ119" s="414" t="s">
        <v>822</v>
      </c>
      <c r="BA119" s="420" t="s">
        <v>833</v>
      </c>
      <c r="BB119" s="420">
        <v>108</v>
      </c>
      <c r="BC119" s="419" t="s">
        <v>832</v>
      </c>
      <c r="BD119" s="418" t="s">
        <v>834</v>
      </c>
    </row>
    <row r="120" spans="2:56" ht="13.5">
      <c r="B120" s="412"/>
      <c r="C120" s="414"/>
      <c r="D120" s="414" t="s">
        <v>823</v>
      </c>
      <c r="E120" s="141" t="s">
        <v>278</v>
      </c>
      <c r="F120" s="411" t="s">
        <v>819</v>
      </c>
      <c r="G120" s="411" t="s">
        <v>829</v>
      </c>
      <c r="H120" s="411">
        <v>109</v>
      </c>
      <c r="I120" s="411">
        <v>-1</v>
      </c>
      <c r="J120" s="411" t="s">
        <v>820</v>
      </c>
      <c r="K120" s="420" t="s">
        <v>829</v>
      </c>
      <c r="L120" s="420">
        <v>109</v>
      </c>
      <c r="M120" s="419" t="s">
        <v>831</v>
      </c>
      <c r="N120" s="418" t="s">
        <v>821</v>
      </c>
      <c r="O120" s="411" t="s">
        <v>829</v>
      </c>
      <c r="P120" s="411">
        <v>109</v>
      </c>
      <c r="Q120" s="411">
        <v>-1</v>
      </c>
      <c r="R120" s="414" t="s">
        <v>822</v>
      </c>
      <c r="S120" s="419" t="s">
        <v>833</v>
      </c>
      <c r="T120" s="419">
        <v>109</v>
      </c>
      <c r="U120" s="421" t="s">
        <v>831</v>
      </c>
      <c r="V120" s="418" t="s">
        <v>825</v>
      </c>
      <c r="W120" t="s">
        <v>824</v>
      </c>
      <c r="X120" s="411" t="s">
        <v>829</v>
      </c>
      <c r="Y120" s="411">
        <v>109</v>
      </c>
      <c r="Z120" s="411">
        <v>-2</v>
      </c>
      <c r="AA120" s="411" t="s">
        <v>820</v>
      </c>
      <c r="AB120" s="420" t="s">
        <v>829</v>
      </c>
      <c r="AC120" s="420">
        <v>109</v>
      </c>
      <c r="AD120" s="419" t="s">
        <v>830</v>
      </c>
      <c r="AE120" s="418" t="s">
        <v>821</v>
      </c>
      <c r="AF120" s="411" t="s">
        <v>829</v>
      </c>
      <c r="AG120" s="411">
        <v>109</v>
      </c>
      <c r="AH120" s="411">
        <v>-2</v>
      </c>
      <c r="AI120" s="414" t="s">
        <v>822</v>
      </c>
      <c r="AJ120" s="420" t="s">
        <v>833</v>
      </c>
      <c r="AK120" s="420">
        <v>109</v>
      </c>
      <c r="AL120" s="419" t="s">
        <v>830</v>
      </c>
      <c r="AM120" s="418" t="s">
        <v>825</v>
      </c>
      <c r="AN120" t="s">
        <v>824</v>
      </c>
      <c r="AO120" s="411" t="s">
        <v>829</v>
      </c>
      <c r="AP120" s="411">
        <v>109</v>
      </c>
      <c r="AQ120" s="411">
        <v>-3</v>
      </c>
      <c r="AR120" s="411" t="s">
        <v>820</v>
      </c>
      <c r="AS120" s="420" t="s">
        <v>829</v>
      </c>
      <c r="AT120" s="420">
        <v>109</v>
      </c>
      <c r="AU120" s="419" t="s">
        <v>832</v>
      </c>
      <c r="AV120" s="418" t="s">
        <v>821</v>
      </c>
      <c r="AW120" s="411" t="s">
        <v>829</v>
      </c>
      <c r="AX120" s="411">
        <v>109</v>
      </c>
      <c r="AY120" s="411">
        <v>-3</v>
      </c>
      <c r="AZ120" s="414" t="s">
        <v>822</v>
      </c>
      <c r="BA120" s="420" t="s">
        <v>833</v>
      </c>
      <c r="BB120" s="420">
        <v>109</v>
      </c>
      <c r="BC120" s="419" t="s">
        <v>832</v>
      </c>
      <c r="BD120" s="418" t="s">
        <v>834</v>
      </c>
    </row>
    <row r="121" spans="2:56" ht="13.5">
      <c r="B121" s="412"/>
      <c r="C121" s="414"/>
      <c r="D121" s="414" t="s">
        <v>823</v>
      </c>
      <c r="E121" s="54" t="s">
        <v>279</v>
      </c>
      <c r="F121" s="411" t="s">
        <v>819</v>
      </c>
      <c r="G121" s="411" t="s">
        <v>829</v>
      </c>
      <c r="H121" s="411">
        <v>110</v>
      </c>
      <c r="I121" s="411">
        <v>-1</v>
      </c>
      <c r="J121" s="411" t="s">
        <v>820</v>
      </c>
      <c r="K121" s="420" t="s">
        <v>829</v>
      </c>
      <c r="L121" s="420">
        <v>110</v>
      </c>
      <c r="M121" s="419" t="s">
        <v>831</v>
      </c>
      <c r="N121" s="418" t="s">
        <v>821</v>
      </c>
      <c r="O121" s="411" t="s">
        <v>829</v>
      </c>
      <c r="P121" s="411">
        <v>110</v>
      </c>
      <c r="Q121" s="411">
        <v>-1</v>
      </c>
      <c r="R121" s="414" t="s">
        <v>822</v>
      </c>
      <c r="S121" s="419" t="s">
        <v>833</v>
      </c>
      <c r="T121" s="419">
        <v>110</v>
      </c>
      <c r="U121" s="421" t="s">
        <v>831</v>
      </c>
      <c r="V121" s="418" t="s">
        <v>825</v>
      </c>
      <c r="W121" t="s">
        <v>824</v>
      </c>
      <c r="X121" s="411" t="s">
        <v>829</v>
      </c>
      <c r="Y121" s="411">
        <v>110</v>
      </c>
      <c r="Z121" s="411">
        <v>-2</v>
      </c>
      <c r="AA121" s="411" t="s">
        <v>820</v>
      </c>
      <c r="AB121" s="420" t="s">
        <v>829</v>
      </c>
      <c r="AC121" s="420">
        <v>110</v>
      </c>
      <c r="AD121" s="419" t="s">
        <v>830</v>
      </c>
      <c r="AE121" s="418" t="s">
        <v>821</v>
      </c>
      <c r="AF121" s="411" t="s">
        <v>829</v>
      </c>
      <c r="AG121" s="411">
        <v>110</v>
      </c>
      <c r="AH121" s="411">
        <v>-2</v>
      </c>
      <c r="AI121" s="414" t="s">
        <v>822</v>
      </c>
      <c r="AJ121" s="420" t="s">
        <v>833</v>
      </c>
      <c r="AK121" s="420">
        <v>110</v>
      </c>
      <c r="AL121" s="419" t="s">
        <v>830</v>
      </c>
      <c r="AM121" s="418" t="s">
        <v>825</v>
      </c>
      <c r="AN121" t="s">
        <v>824</v>
      </c>
      <c r="AO121" s="411" t="s">
        <v>829</v>
      </c>
      <c r="AP121" s="411">
        <v>110</v>
      </c>
      <c r="AQ121" s="411">
        <v>-3</v>
      </c>
      <c r="AR121" s="411" t="s">
        <v>820</v>
      </c>
      <c r="AS121" s="420" t="s">
        <v>829</v>
      </c>
      <c r="AT121" s="420">
        <v>110</v>
      </c>
      <c r="AU121" s="419" t="s">
        <v>832</v>
      </c>
      <c r="AV121" s="418" t="s">
        <v>821</v>
      </c>
      <c r="AW121" s="411" t="s">
        <v>829</v>
      </c>
      <c r="AX121" s="411">
        <v>110</v>
      </c>
      <c r="AY121" s="411">
        <v>-3</v>
      </c>
      <c r="AZ121" s="414" t="s">
        <v>822</v>
      </c>
      <c r="BA121" s="420" t="s">
        <v>833</v>
      </c>
      <c r="BB121" s="420">
        <v>110</v>
      </c>
      <c r="BC121" s="419" t="s">
        <v>832</v>
      </c>
      <c r="BD121" s="418" t="s">
        <v>834</v>
      </c>
    </row>
    <row r="122" spans="2:56" ht="15.75">
      <c r="B122" s="412"/>
      <c r="C122" s="414"/>
      <c r="D122" s="414" t="s">
        <v>823</v>
      </c>
      <c r="E122" s="54" t="s">
        <v>274</v>
      </c>
      <c r="F122" s="411" t="s">
        <v>819</v>
      </c>
      <c r="G122" s="411" t="s">
        <v>829</v>
      </c>
      <c r="H122" s="411">
        <v>111</v>
      </c>
      <c r="I122" s="411">
        <v>-1</v>
      </c>
      <c r="J122" s="411" t="s">
        <v>820</v>
      </c>
      <c r="K122" s="420" t="s">
        <v>829</v>
      </c>
      <c r="L122" s="420">
        <v>111</v>
      </c>
      <c r="M122" s="419" t="s">
        <v>831</v>
      </c>
      <c r="N122" s="418" t="s">
        <v>821</v>
      </c>
      <c r="O122" s="411" t="s">
        <v>829</v>
      </c>
      <c r="P122" s="411">
        <v>111</v>
      </c>
      <c r="Q122" s="411">
        <v>-1</v>
      </c>
      <c r="R122" s="414" t="s">
        <v>822</v>
      </c>
      <c r="S122" s="419" t="s">
        <v>833</v>
      </c>
      <c r="T122" s="419">
        <v>111</v>
      </c>
      <c r="U122" s="421" t="s">
        <v>831</v>
      </c>
      <c r="V122" s="418" t="s">
        <v>825</v>
      </c>
      <c r="W122" t="s">
        <v>824</v>
      </c>
      <c r="X122" s="411" t="s">
        <v>829</v>
      </c>
      <c r="Y122" s="411">
        <v>111</v>
      </c>
      <c r="Z122" s="411">
        <v>-2</v>
      </c>
      <c r="AA122" s="411" t="s">
        <v>820</v>
      </c>
      <c r="AB122" s="420" t="s">
        <v>829</v>
      </c>
      <c r="AC122" s="420">
        <v>111</v>
      </c>
      <c r="AD122" s="419" t="s">
        <v>830</v>
      </c>
      <c r="AE122" s="418" t="s">
        <v>821</v>
      </c>
      <c r="AF122" s="411" t="s">
        <v>829</v>
      </c>
      <c r="AG122" s="411">
        <v>111</v>
      </c>
      <c r="AH122" s="411">
        <v>-2</v>
      </c>
      <c r="AI122" s="414" t="s">
        <v>822</v>
      </c>
      <c r="AJ122" s="420" t="s">
        <v>833</v>
      </c>
      <c r="AK122" s="420">
        <v>111</v>
      </c>
      <c r="AL122" s="419" t="s">
        <v>830</v>
      </c>
      <c r="AM122" s="418" t="s">
        <v>825</v>
      </c>
      <c r="AN122" t="s">
        <v>824</v>
      </c>
      <c r="AO122" s="411" t="s">
        <v>829</v>
      </c>
      <c r="AP122" s="411">
        <v>111</v>
      </c>
      <c r="AQ122" s="411">
        <v>-3</v>
      </c>
      <c r="AR122" s="411" t="s">
        <v>820</v>
      </c>
      <c r="AS122" s="420" t="s">
        <v>829</v>
      </c>
      <c r="AT122" s="420">
        <v>111</v>
      </c>
      <c r="AU122" s="419" t="s">
        <v>832</v>
      </c>
      <c r="AV122" s="418" t="s">
        <v>821</v>
      </c>
      <c r="AW122" s="411" t="s">
        <v>829</v>
      </c>
      <c r="AX122" s="411">
        <v>111</v>
      </c>
      <c r="AY122" s="411">
        <v>-3</v>
      </c>
      <c r="AZ122" s="414" t="s">
        <v>822</v>
      </c>
      <c r="BA122" s="420" t="s">
        <v>833</v>
      </c>
      <c r="BB122" s="420">
        <v>111</v>
      </c>
      <c r="BC122" s="419" t="s">
        <v>832</v>
      </c>
      <c r="BD122" s="418" t="s">
        <v>834</v>
      </c>
    </row>
    <row r="123" spans="2:56" ht="13.5">
      <c r="B123" s="412"/>
      <c r="C123" s="414"/>
      <c r="D123" s="414" t="s">
        <v>823</v>
      </c>
      <c r="E123" s="143" t="s">
        <v>281</v>
      </c>
      <c r="F123" s="411" t="s">
        <v>819</v>
      </c>
      <c r="G123" s="411" t="s">
        <v>829</v>
      </c>
      <c r="H123" s="411">
        <v>112</v>
      </c>
      <c r="I123" s="411">
        <v>-1</v>
      </c>
      <c r="J123" s="411" t="s">
        <v>820</v>
      </c>
      <c r="K123" s="420" t="s">
        <v>829</v>
      </c>
      <c r="L123" s="420">
        <v>112</v>
      </c>
      <c r="M123" s="419" t="s">
        <v>831</v>
      </c>
      <c r="N123" s="418" t="s">
        <v>821</v>
      </c>
      <c r="O123" s="411" t="s">
        <v>829</v>
      </c>
      <c r="P123" s="411">
        <v>112</v>
      </c>
      <c r="Q123" s="411">
        <v>-1</v>
      </c>
      <c r="R123" s="414" t="s">
        <v>822</v>
      </c>
      <c r="S123" s="419" t="s">
        <v>833</v>
      </c>
      <c r="T123" s="419">
        <v>112</v>
      </c>
      <c r="U123" s="421" t="s">
        <v>831</v>
      </c>
      <c r="V123" s="418" t="s">
        <v>825</v>
      </c>
      <c r="W123" t="s">
        <v>824</v>
      </c>
      <c r="X123" s="411" t="s">
        <v>829</v>
      </c>
      <c r="Y123" s="411">
        <v>112</v>
      </c>
      <c r="Z123" s="411">
        <v>-2</v>
      </c>
      <c r="AA123" s="411" t="s">
        <v>820</v>
      </c>
      <c r="AB123" s="420" t="s">
        <v>829</v>
      </c>
      <c r="AC123" s="420">
        <v>112</v>
      </c>
      <c r="AD123" s="419" t="s">
        <v>830</v>
      </c>
      <c r="AE123" s="418" t="s">
        <v>821</v>
      </c>
      <c r="AF123" s="411" t="s">
        <v>829</v>
      </c>
      <c r="AG123" s="411">
        <v>112</v>
      </c>
      <c r="AH123" s="411">
        <v>-2</v>
      </c>
      <c r="AI123" s="414" t="s">
        <v>822</v>
      </c>
      <c r="AJ123" s="420" t="s">
        <v>833</v>
      </c>
      <c r="AK123" s="420">
        <v>112</v>
      </c>
      <c r="AL123" s="419" t="s">
        <v>830</v>
      </c>
      <c r="AM123" s="418" t="s">
        <v>825</v>
      </c>
      <c r="AN123" t="s">
        <v>824</v>
      </c>
      <c r="AO123" s="411" t="s">
        <v>829</v>
      </c>
      <c r="AP123" s="411">
        <v>112</v>
      </c>
      <c r="AQ123" s="411">
        <v>-3</v>
      </c>
      <c r="AR123" s="411" t="s">
        <v>820</v>
      </c>
      <c r="AS123" s="420" t="s">
        <v>829</v>
      </c>
      <c r="AT123" s="420">
        <v>112</v>
      </c>
      <c r="AU123" s="419" t="s">
        <v>832</v>
      </c>
      <c r="AV123" s="418" t="s">
        <v>821</v>
      </c>
      <c r="AW123" s="411" t="s">
        <v>829</v>
      </c>
      <c r="AX123" s="411">
        <v>112</v>
      </c>
      <c r="AY123" s="411">
        <v>-3</v>
      </c>
      <c r="AZ123" s="414" t="s">
        <v>822</v>
      </c>
      <c r="BA123" s="420" t="s">
        <v>833</v>
      </c>
      <c r="BB123" s="420">
        <v>112</v>
      </c>
      <c r="BC123" s="419" t="s">
        <v>832</v>
      </c>
      <c r="BD123" s="418" t="s">
        <v>834</v>
      </c>
    </row>
    <row r="124" spans="2:56" ht="13.5">
      <c r="B124" s="412"/>
      <c r="C124" s="414"/>
      <c r="D124" s="414" t="s">
        <v>823</v>
      </c>
      <c r="E124" s="136"/>
      <c r="F124" s="411" t="s">
        <v>819</v>
      </c>
      <c r="G124" s="411" t="s">
        <v>829</v>
      </c>
      <c r="H124" s="411">
        <v>113</v>
      </c>
      <c r="I124" s="411">
        <v>-1</v>
      </c>
      <c r="J124" s="411" t="s">
        <v>820</v>
      </c>
      <c r="K124" s="420" t="s">
        <v>829</v>
      </c>
      <c r="L124" s="420">
        <v>113</v>
      </c>
      <c r="M124" s="419" t="s">
        <v>831</v>
      </c>
      <c r="N124" s="418" t="s">
        <v>821</v>
      </c>
      <c r="O124" s="411" t="s">
        <v>829</v>
      </c>
      <c r="P124" s="411">
        <v>113</v>
      </c>
      <c r="Q124" s="411">
        <v>-1</v>
      </c>
      <c r="R124" s="414" t="s">
        <v>822</v>
      </c>
      <c r="S124" s="419" t="s">
        <v>833</v>
      </c>
      <c r="T124" s="419">
        <v>113</v>
      </c>
      <c r="U124" s="421" t="s">
        <v>831</v>
      </c>
      <c r="V124" s="418" t="s">
        <v>825</v>
      </c>
      <c r="W124" t="s">
        <v>824</v>
      </c>
      <c r="X124" s="411" t="s">
        <v>829</v>
      </c>
      <c r="Y124" s="411">
        <v>113</v>
      </c>
      <c r="Z124" s="411">
        <v>-2</v>
      </c>
      <c r="AA124" s="411" t="s">
        <v>820</v>
      </c>
      <c r="AB124" s="420" t="s">
        <v>829</v>
      </c>
      <c r="AC124" s="420">
        <v>113</v>
      </c>
      <c r="AD124" s="419" t="s">
        <v>830</v>
      </c>
      <c r="AE124" s="418" t="s">
        <v>821</v>
      </c>
      <c r="AF124" s="411" t="s">
        <v>829</v>
      </c>
      <c r="AG124" s="411">
        <v>113</v>
      </c>
      <c r="AH124" s="411">
        <v>-2</v>
      </c>
      <c r="AI124" s="414" t="s">
        <v>822</v>
      </c>
      <c r="AJ124" s="420" t="s">
        <v>833</v>
      </c>
      <c r="AK124" s="420">
        <v>113</v>
      </c>
      <c r="AL124" s="419" t="s">
        <v>830</v>
      </c>
      <c r="AM124" s="418" t="s">
        <v>825</v>
      </c>
      <c r="AN124" t="s">
        <v>824</v>
      </c>
      <c r="AO124" s="411" t="s">
        <v>829</v>
      </c>
      <c r="AP124" s="411">
        <v>113</v>
      </c>
      <c r="AQ124" s="411">
        <v>-3</v>
      </c>
      <c r="AR124" s="411" t="s">
        <v>820</v>
      </c>
      <c r="AS124" s="420" t="s">
        <v>829</v>
      </c>
      <c r="AT124" s="420">
        <v>113</v>
      </c>
      <c r="AU124" s="419" t="s">
        <v>832</v>
      </c>
      <c r="AV124" s="418" t="s">
        <v>821</v>
      </c>
      <c r="AW124" s="411" t="s">
        <v>829</v>
      </c>
      <c r="AX124" s="411">
        <v>113</v>
      </c>
      <c r="AY124" s="411">
        <v>-3</v>
      </c>
      <c r="AZ124" s="414" t="s">
        <v>822</v>
      </c>
      <c r="BA124" s="420" t="s">
        <v>833</v>
      </c>
      <c r="BB124" s="420">
        <v>113</v>
      </c>
      <c r="BC124" s="419" t="s">
        <v>832</v>
      </c>
      <c r="BD124" s="418" t="s">
        <v>834</v>
      </c>
    </row>
    <row r="125" spans="2:56" ht="13.5">
      <c r="B125" s="412"/>
      <c r="C125" s="414"/>
      <c r="D125" s="414" t="s">
        <v>823</v>
      </c>
      <c r="E125" s="55" t="s">
        <v>282</v>
      </c>
      <c r="F125" s="411" t="s">
        <v>819</v>
      </c>
      <c r="G125" s="411" t="s">
        <v>829</v>
      </c>
      <c r="H125" s="411">
        <v>114</v>
      </c>
      <c r="I125" s="411">
        <v>-1</v>
      </c>
      <c r="J125" s="411" t="s">
        <v>820</v>
      </c>
      <c r="K125" s="420" t="s">
        <v>829</v>
      </c>
      <c r="L125" s="420">
        <v>114</v>
      </c>
      <c r="M125" s="419" t="s">
        <v>831</v>
      </c>
      <c r="N125" s="418" t="s">
        <v>821</v>
      </c>
      <c r="O125" s="411" t="s">
        <v>829</v>
      </c>
      <c r="P125" s="411">
        <v>114</v>
      </c>
      <c r="Q125" s="411">
        <v>-1</v>
      </c>
      <c r="R125" s="414" t="s">
        <v>822</v>
      </c>
      <c r="S125" s="419" t="s">
        <v>833</v>
      </c>
      <c r="T125" s="419">
        <v>114</v>
      </c>
      <c r="U125" s="421" t="s">
        <v>831</v>
      </c>
      <c r="V125" s="418" t="s">
        <v>825</v>
      </c>
      <c r="W125" t="s">
        <v>824</v>
      </c>
      <c r="X125" s="411" t="s">
        <v>829</v>
      </c>
      <c r="Y125" s="411">
        <v>114</v>
      </c>
      <c r="Z125" s="411">
        <v>-2</v>
      </c>
      <c r="AA125" s="411" t="s">
        <v>820</v>
      </c>
      <c r="AB125" s="420" t="s">
        <v>829</v>
      </c>
      <c r="AC125" s="420">
        <v>114</v>
      </c>
      <c r="AD125" s="419" t="s">
        <v>830</v>
      </c>
      <c r="AE125" s="418" t="s">
        <v>821</v>
      </c>
      <c r="AF125" s="411" t="s">
        <v>829</v>
      </c>
      <c r="AG125" s="411">
        <v>114</v>
      </c>
      <c r="AH125" s="411">
        <v>-2</v>
      </c>
      <c r="AI125" s="414" t="s">
        <v>822</v>
      </c>
      <c r="AJ125" s="420" t="s">
        <v>833</v>
      </c>
      <c r="AK125" s="420">
        <v>114</v>
      </c>
      <c r="AL125" s="419" t="s">
        <v>830</v>
      </c>
      <c r="AM125" s="418" t="s">
        <v>825</v>
      </c>
      <c r="AN125" t="s">
        <v>824</v>
      </c>
      <c r="AO125" s="411" t="s">
        <v>829</v>
      </c>
      <c r="AP125" s="411">
        <v>114</v>
      </c>
      <c r="AQ125" s="411">
        <v>-3</v>
      </c>
      <c r="AR125" s="411" t="s">
        <v>820</v>
      </c>
      <c r="AS125" s="420" t="s">
        <v>829</v>
      </c>
      <c r="AT125" s="420">
        <v>114</v>
      </c>
      <c r="AU125" s="419" t="s">
        <v>832</v>
      </c>
      <c r="AV125" s="418" t="s">
        <v>821</v>
      </c>
      <c r="AW125" s="411" t="s">
        <v>829</v>
      </c>
      <c r="AX125" s="411">
        <v>114</v>
      </c>
      <c r="AY125" s="411">
        <v>-3</v>
      </c>
      <c r="AZ125" s="414" t="s">
        <v>822</v>
      </c>
      <c r="BA125" s="420" t="s">
        <v>833</v>
      </c>
      <c r="BB125" s="420">
        <v>114</v>
      </c>
      <c r="BC125" s="419" t="s">
        <v>832</v>
      </c>
      <c r="BD125" s="418" t="s">
        <v>834</v>
      </c>
    </row>
    <row r="126" spans="2:56" ht="13.5">
      <c r="B126" s="412"/>
      <c r="C126" s="414"/>
      <c r="D126" s="414" t="s">
        <v>823</v>
      </c>
      <c r="E126" s="54" t="s">
        <v>283</v>
      </c>
      <c r="F126" s="411" t="s">
        <v>819</v>
      </c>
      <c r="G126" s="411" t="s">
        <v>829</v>
      </c>
      <c r="H126" s="411">
        <v>115</v>
      </c>
      <c r="I126" s="411">
        <v>-1</v>
      </c>
      <c r="J126" s="411" t="s">
        <v>820</v>
      </c>
      <c r="K126" s="420" t="s">
        <v>829</v>
      </c>
      <c r="L126" s="420">
        <v>115</v>
      </c>
      <c r="M126" s="419" t="s">
        <v>831</v>
      </c>
      <c r="N126" s="418" t="s">
        <v>821</v>
      </c>
      <c r="O126" s="411" t="s">
        <v>829</v>
      </c>
      <c r="P126" s="411">
        <v>115</v>
      </c>
      <c r="Q126" s="411">
        <v>-1</v>
      </c>
      <c r="R126" s="414" t="s">
        <v>822</v>
      </c>
      <c r="S126" s="419" t="s">
        <v>833</v>
      </c>
      <c r="T126" s="419">
        <v>115</v>
      </c>
      <c r="U126" s="421" t="s">
        <v>831</v>
      </c>
      <c r="V126" s="418" t="s">
        <v>825</v>
      </c>
      <c r="W126" t="s">
        <v>824</v>
      </c>
      <c r="X126" s="411" t="s">
        <v>829</v>
      </c>
      <c r="Y126" s="411">
        <v>115</v>
      </c>
      <c r="Z126" s="411">
        <v>-2</v>
      </c>
      <c r="AA126" s="411" t="s">
        <v>820</v>
      </c>
      <c r="AB126" s="420" t="s">
        <v>829</v>
      </c>
      <c r="AC126" s="420">
        <v>115</v>
      </c>
      <c r="AD126" s="419" t="s">
        <v>830</v>
      </c>
      <c r="AE126" s="418" t="s">
        <v>821</v>
      </c>
      <c r="AF126" s="411" t="s">
        <v>829</v>
      </c>
      <c r="AG126" s="411">
        <v>115</v>
      </c>
      <c r="AH126" s="411">
        <v>-2</v>
      </c>
      <c r="AI126" s="414" t="s">
        <v>822</v>
      </c>
      <c r="AJ126" s="420" t="s">
        <v>833</v>
      </c>
      <c r="AK126" s="420">
        <v>115</v>
      </c>
      <c r="AL126" s="419" t="s">
        <v>830</v>
      </c>
      <c r="AM126" s="418" t="s">
        <v>825</v>
      </c>
      <c r="AN126" t="s">
        <v>824</v>
      </c>
      <c r="AO126" s="411" t="s">
        <v>829</v>
      </c>
      <c r="AP126" s="411">
        <v>115</v>
      </c>
      <c r="AQ126" s="411">
        <v>-3</v>
      </c>
      <c r="AR126" s="411" t="s">
        <v>820</v>
      </c>
      <c r="AS126" s="420" t="s">
        <v>829</v>
      </c>
      <c r="AT126" s="420">
        <v>115</v>
      </c>
      <c r="AU126" s="419" t="s">
        <v>832</v>
      </c>
      <c r="AV126" s="418" t="s">
        <v>821</v>
      </c>
      <c r="AW126" s="411" t="s">
        <v>829</v>
      </c>
      <c r="AX126" s="411">
        <v>115</v>
      </c>
      <c r="AY126" s="411">
        <v>-3</v>
      </c>
      <c r="AZ126" s="414" t="s">
        <v>822</v>
      </c>
      <c r="BA126" s="420" t="s">
        <v>833</v>
      </c>
      <c r="BB126" s="420">
        <v>115</v>
      </c>
      <c r="BC126" s="419" t="s">
        <v>832</v>
      </c>
      <c r="BD126" s="418" t="s">
        <v>834</v>
      </c>
    </row>
    <row r="127" spans="2:56" ht="13.5">
      <c r="B127" s="412"/>
      <c r="C127" s="414"/>
      <c r="D127" s="414" t="s">
        <v>823</v>
      </c>
      <c r="E127" s="54" t="s">
        <v>285</v>
      </c>
      <c r="F127" s="411" t="s">
        <v>819</v>
      </c>
      <c r="G127" s="411" t="s">
        <v>829</v>
      </c>
      <c r="H127" s="411">
        <v>116</v>
      </c>
      <c r="I127" s="411">
        <v>-1</v>
      </c>
      <c r="J127" s="411" t="s">
        <v>820</v>
      </c>
      <c r="K127" s="420" t="s">
        <v>829</v>
      </c>
      <c r="L127" s="420">
        <v>116</v>
      </c>
      <c r="M127" s="419" t="s">
        <v>831</v>
      </c>
      <c r="N127" s="418" t="s">
        <v>821</v>
      </c>
      <c r="O127" s="411" t="s">
        <v>829</v>
      </c>
      <c r="P127" s="411">
        <v>116</v>
      </c>
      <c r="Q127" s="411">
        <v>-1</v>
      </c>
      <c r="R127" s="414" t="s">
        <v>822</v>
      </c>
      <c r="S127" s="419" t="s">
        <v>833</v>
      </c>
      <c r="T127" s="419">
        <v>116</v>
      </c>
      <c r="U127" s="421" t="s">
        <v>831</v>
      </c>
      <c r="V127" s="418" t="s">
        <v>825</v>
      </c>
      <c r="W127" t="s">
        <v>824</v>
      </c>
      <c r="X127" s="411" t="s">
        <v>829</v>
      </c>
      <c r="Y127" s="411">
        <v>116</v>
      </c>
      <c r="Z127" s="411">
        <v>-2</v>
      </c>
      <c r="AA127" s="411" t="s">
        <v>820</v>
      </c>
      <c r="AB127" s="420" t="s">
        <v>829</v>
      </c>
      <c r="AC127" s="420">
        <v>116</v>
      </c>
      <c r="AD127" s="419" t="s">
        <v>830</v>
      </c>
      <c r="AE127" s="418" t="s">
        <v>821</v>
      </c>
      <c r="AF127" s="411" t="s">
        <v>829</v>
      </c>
      <c r="AG127" s="411">
        <v>116</v>
      </c>
      <c r="AH127" s="411">
        <v>-2</v>
      </c>
      <c r="AI127" s="414" t="s">
        <v>822</v>
      </c>
      <c r="AJ127" s="420" t="s">
        <v>833</v>
      </c>
      <c r="AK127" s="420">
        <v>116</v>
      </c>
      <c r="AL127" s="419" t="s">
        <v>830</v>
      </c>
      <c r="AM127" s="418" t="s">
        <v>825</v>
      </c>
      <c r="AN127" t="s">
        <v>824</v>
      </c>
      <c r="AO127" s="411" t="s">
        <v>829</v>
      </c>
      <c r="AP127" s="411">
        <v>116</v>
      </c>
      <c r="AQ127" s="411">
        <v>-3</v>
      </c>
      <c r="AR127" s="411" t="s">
        <v>820</v>
      </c>
      <c r="AS127" s="420" t="s">
        <v>829</v>
      </c>
      <c r="AT127" s="420">
        <v>116</v>
      </c>
      <c r="AU127" s="419" t="s">
        <v>832</v>
      </c>
      <c r="AV127" s="418" t="s">
        <v>821</v>
      </c>
      <c r="AW127" s="411" t="s">
        <v>829</v>
      </c>
      <c r="AX127" s="411">
        <v>116</v>
      </c>
      <c r="AY127" s="411">
        <v>-3</v>
      </c>
      <c r="AZ127" s="414" t="s">
        <v>822</v>
      </c>
      <c r="BA127" s="420" t="s">
        <v>833</v>
      </c>
      <c r="BB127" s="420">
        <v>116</v>
      </c>
      <c r="BC127" s="419" t="s">
        <v>832</v>
      </c>
      <c r="BD127" s="418" t="s">
        <v>834</v>
      </c>
    </row>
    <row r="128" spans="2:56" ht="13.5">
      <c r="B128" s="412"/>
      <c r="C128" s="414"/>
      <c r="D128" s="414" t="s">
        <v>823</v>
      </c>
      <c r="E128" s="54" t="s">
        <v>286</v>
      </c>
      <c r="F128" s="411" t="s">
        <v>819</v>
      </c>
      <c r="G128" s="411" t="s">
        <v>829</v>
      </c>
      <c r="H128" s="411">
        <v>117</v>
      </c>
      <c r="I128" s="411">
        <v>-1</v>
      </c>
      <c r="J128" s="411" t="s">
        <v>820</v>
      </c>
      <c r="K128" s="420" t="s">
        <v>829</v>
      </c>
      <c r="L128" s="420">
        <v>117</v>
      </c>
      <c r="M128" s="419" t="s">
        <v>831</v>
      </c>
      <c r="N128" s="418" t="s">
        <v>821</v>
      </c>
      <c r="O128" s="411" t="s">
        <v>829</v>
      </c>
      <c r="P128" s="411">
        <v>117</v>
      </c>
      <c r="Q128" s="411">
        <v>-1</v>
      </c>
      <c r="R128" s="414" t="s">
        <v>822</v>
      </c>
      <c r="S128" s="419" t="s">
        <v>833</v>
      </c>
      <c r="T128" s="419">
        <v>117</v>
      </c>
      <c r="U128" s="421" t="s">
        <v>831</v>
      </c>
      <c r="V128" s="418" t="s">
        <v>825</v>
      </c>
      <c r="W128" t="s">
        <v>824</v>
      </c>
      <c r="X128" s="411" t="s">
        <v>829</v>
      </c>
      <c r="Y128" s="411">
        <v>117</v>
      </c>
      <c r="Z128" s="411">
        <v>-2</v>
      </c>
      <c r="AA128" s="411" t="s">
        <v>820</v>
      </c>
      <c r="AB128" s="420" t="s">
        <v>829</v>
      </c>
      <c r="AC128" s="420">
        <v>117</v>
      </c>
      <c r="AD128" s="419" t="s">
        <v>830</v>
      </c>
      <c r="AE128" s="418" t="s">
        <v>821</v>
      </c>
      <c r="AF128" s="411" t="s">
        <v>829</v>
      </c>
      <c r="AG128" s="411">
        <v>117</v>
      </c>
      <c r="AH128" s="411">
        <v>-2</v>
      </c>
      <c r="AI128" s="414" t="s">
        <v>822</v>
      </c>
      <c r="AJ128" s="420" t="s">
        <v>833</v>
      </c>
      <c r="AK128" s="420">
        <v>117</v>
      </c>
      <c r="AL128" s="419" t="s">
        <v>830</v>
      </c>
      <c r="AM128" s="418" t="s">
        <v>825</v>
      </c>
      <c r="AN128" t="s">
        <v>824</v>
      </c>
      <c r="AO128" s="411" t="s">
        <v>829</v>
      </c>
      <c r="AP128" s="411">
        <v>117</v>
      </c>
      <c r="AQ128" s="411">
        <v>-3</v>
      </c>
      <c r="AR128" s="411" t="s">
        <v>820</v>
      </c>
      <c r="AS128" s="420" t="s">
        <v>829</v>
      </c>
      <c r="AT128" s="420">
        <v>117</v>
      </c>
      <c r="AU128" s="419" t="s">
        <v>832</v>
      </c>
      <c r="AV128" s="418" t="s">
        <v>821</v>
      </c>
      <c r="AW128" s="411" t="s">
        <v>829</v>
      </c>
      <c r="AX128" s="411">
        <v>117</v>
      </c>
      <c r="AY128" s="411">
        <v>-3</v>
      </c>
      <c r="AZ128" s="414" t="s">
        <v>822</v>
      </c>
      <c r="BA128" s="420" t="s">
        <v>833</v>
      </c>
      <c r="BB128" s="420">
        <v>117</v>
      </c>
      <c r="BC128" s="419" t="s">
        <v>832</v>
      </c>
      <c r="BD128" s="418" t="s">
        <v>834</v>
      </c>
    </row>
    <row r="129" spans="2:56" ht="13.5">
      <c r="B129" s="412"/>
      <c r="C129" s="414"/>
      <c r="D129" s="414" t="s">
        <v>823</v>
      </c>
      <c r="E129" s="54" t="s">
        <v>288</v>
      </c>
      <c r="F129" s="411" t="s">
        <v>819</v>
      </c>
      <c r="G129" s="411" t="s">
        <v>829</v>
      </c>
      <c r="H129" s="411">
        <v>118</v>
      </c>
      <c r="I129" s="411">
        <v>-1</v>
      </c>
      <c r="J129" s="411" t="s">
        <v>820</v>
      </c>
      <c r="K129" s="420" t="s">
        <v>829</v>
      </c>
      <c r="L129" s="420">
        <v>118</v>
      </c>
      <c r="M129" s="419" t="s">
        <v>831</v>
      </c>
      <c r="N129" s="418" t="s">
        <v>821</v>
      </c>
      <c r="O129" s="411" t="s">
        <v>829</v>
      </c>
      <c r="P129" s="411">
        <v>118</v>
      </c>
      <c r="Q129" s="411">
        <v>-1</v>
      </c>
      <c r="R129" s="414" t="s">
        <v>822</v>
      </c>
      <c r="S129" s="419" t="s">
        <v>833</v>
      </c>
      <c r="T129" s="419">
        <v>118</v>
      </c>
      <c r="U129" s="421" t="s">
        <v>831</v>
      </c>
      <c r="V129" s="418" t="s">
        <v>825</v>
      </c>
      <c r="W129" t="s">
        <v>824</v>
      </c>
      <c r="X129" s="411" t="s">
        <v>829</v>
      </c>
      <c r="Y129" s="411">
        <v>118</v>
      </c>
      <c r="Z129" s="411">
        <v>-2</v>
      </c>
      <c r="AA129" s="411" t="s">
        <v>820</v>
      </c>
      <c r="AB129" s="420" t="s">
        <v>829</v>
      </c>
      <c r="AC129" s="420">
        <v>118</v>
      </c>
      <c r="AD129" s="419" t="s">
        <v>830</v>
      </c>
      <c r="AE129" s="418" t="s">
        <v>821</v>
      </c>
      <c r="AF129" s="411" t="s">
        <v>829</v>
      </c>
      <c r="AG129" s="411">
        <v>118</v>
      </c>
      <c r="AH129" s="411">
        <v>-2</v>
      </c>
      <c r="AI129" s="414" t="s">
        <v>822</v>
      </c>
      <c r="AJ129" s="420" t="s">
        <v>833</v>
      </c>
      <c r="AK129" s="420">
        <v>118</v>
      </c>
      <c r="AL129" s="419" t="s">
        <v>830</v>
      </c>
      <c r="AM129" s="418" t="s">
        <v>825</v>
      </c>
      <c r="AN129" t="s">
        <v>824</v>
      </c>
      <c r="AO129" s="411" t="s">
        <v>829</v>
      </c>
      <c r="AP129" s="411">
        <v>118</v>
      </c>
      <c r="AQ129" s="411">
        <v>-3</v>
      </c>
      <c r="AR129" s="411" t="s">
        <v>820</v>
      </c>
      <c r="AS129" s="420" t="s">
        <v>829</v>
      </c>
      <c r="AT129" s="420">
        <v>118</v>
      </c>
      <c r="AU129" s="419" t="s">
        <v>832</v>
      </c>
      <c r="AV129" s="418" t="s">
        <v>821</v>
      </c>
      <c r="AW129" s="411" t="s">
        <v>829</v>
      </c>
      <c r="AX129" s="411">
        <v>118</v>
      </c>
      <c r="AY129" s="411">
        <v>-3</v>
      </c>
      <c r="AZ129" s="414" t="s">
        <v>822</v>
      </c>
      <c r="BA129" s="420" t="s">
        <v>833</v>
      </c>
      <c r="BB129" s="420">
        <v>118</v>
      </c>
      <c r="BC129" s="419" t="s">
        <v>832</v>
      </c>
      <c r="BD129" s="418" t="s">
        <v>834</v>
      </c>
    </row>
    <row r="130" spans="2:56" ht="13.5">
      <c r="B130" s="412"/>
      <c r="C130" s="414"/>
      <c r="D130" s="414" t="s">
        <v>823</v>
      </c>
      <c r="E130" s="54" t="s">
        <v>289</v>
      </c>
      <c r="F130" s="411" t="s">
        <v>819</v>
      </c>
      <c r="G130" s="411" t="s">
        <v>829</v>
      </c>
      <c r="H130" s="411">
        <v>119</v>
      </c>
      <c r="I130" s="411">
        <v>-1</v>
      </c>
      <c r="J130" s="411" t="s">
        <v>820</v>
      </c>
      <c r="K130" s="420" t="s">
        <v>829</v>
      </c>
      <c r="L130" s="420">
        <v>119</v>
      </c>
      <c r="M130" s="419" t="s">
        <v>831</v>
      </c>
      <c r="N130" s="418" t="s">
        <v>821</v>
      </c>
      <c r="O130" s="411" t="s">
        <v>829</v>
      </c>
      <c r="P130" s="411">
        <v>119</v>
      </c>
      <c r="Q130" s="411">
        <v>-1</v>
      </c>
      <c r="R130" s="414" t="s">
        <v>822</v>
      </c>
      <c r="S130" s="419" t="s">
        <v>833</v>
      </c>
      <c r="T130" s="419">
        <v>119</v>
      </c>
      <c r="U130" s="421" t="s">
        <v>831</v>
      </c>
      <c r="V130" s="418" t="s">
        <v>825</v>
      </c>
      <c r="W130" t="s">
        <v>824</v>
      </c>
      <c r="X130" s="411" t="s">
        <v>829</v>
      </c>
      <c r="Y130" s="411">
        <v>119</v>
      </c>
      <c r="Z130" s="411">
        <v>-2</v>
      </c>
      <c r="AA130" s="411" t="s">
        <v>820</v>
      </c>
      <c r="AB130" s="420" t="s">
        <v>829</v>
      </c>
      <c r="AC130" s="420">
        <v>119</v>
      </c>
      <c r="AD130" s="419" t="s">
        <v>830</v>
      </c>
      <c r="AE130" s="418" t="s">
        <v>821</v>
      </c>
      <c r="AF130" s="411" t="s">
        <v>829</v>
      </c>
      <c r="AG130" s="411">
        <v>119</v>
      </c>
      <c r="AH130" s="411">
        <v>-2</v>
      </c>
      <c r="AI130" s="414" t="s">
        <v>822</v>
      </c>
      <c r="AJ130" s="420" t="s">
        <v>833</v>
      </c>
      <c r="AK130" s="420">
        <v>119</v>
      </c>
      <c r="AL130" s="419" t="s">
        <v>830</v>
      </c>
      <c r="AM130" s="418" t="s">
        <v>825</v>
      </c>
      <c r="AN130" t="s">
        <v>824</v>
      </c>
      <c r="AO130" s="411" t="s">
        <v>829</v>
      </c>
      <c r="AP130" s="411">
        <v>119</v>
      </c>
      <c r="AQ130" s="411">
        <v>-3</v>
      </c>
      <c r="AR130" s="411" t="s">
        <v>820</v>
      </c>
      <c r="AS130" s="420" t="s">
        <v>829</v>
      </c>
      <c r="AT130" s="420">
        <v>119</v>
      </c>
      <c r="AU130" s="419" t="s">
        <v>832</v>
      </c>
      <c r="AV130" s="418" t="s">
        <v>821</v>
      </c>
      <c r="AW130" s="411" t="s">
        <v>829</v>
      </c>
      <c r="AX130" s="411">
        <v>119</v>
      </c>
      <c r="AY130" s="411">
        <v>-3</v>
      </c>
      <c r="AZ130" s="414" t="s">
        <v>822</v>
      </c>
      <c r="BA130" s="420" t="s">
        <v>833</v>
      </c>
      <c r="BB130" s="420">
        <v>119</v>
      </c>
      <c r="BC130" s="419" t="s">
        <v>832</v>
      </c>
      <c r="BD130" s="418" t="s">
        <v>834</v>
      </c>
    </row>
    <row r="131" spans="2:56" ht="13.5">
      <c r="B131" s="412"/>
      <c r="C131" s="414"/>
      <c r="D131" s="414" t="s">
        <v>823</v>
      </c>
      <c r="E131" s="54" t="s">
        <v>290</v>
      </c>
      <c r="F131" s="411" t="s">
        <v>819</v>
      </c>
      <c r="G131" s="411" t="s">
        <v>829</v>
      </c>
      <c r="H131" s="411">
        <v>120</v>
      </c>
      <c r="I131" s="411">
        <v>-1</v>
      </c>
      <c r="J131" s="411" t="s">
        <v>820</v>
      </c>
      <c r="K131" s="420" t="s">
        <v>829</v>
      </c>
      <c r="L131" s="420">
        <v>120</v>
      </c>
      <c r="M131" s="419" t="s">
        <v>831</v>
      </c>
      <c r="N131" s="418" t="s">
        <v>821</v>
      </c>
      <c r="O131" s="411" t="s">
        <v>829</v>
      </c>
      <c r="P131" s="411">
        <v>120</v>
      </c>
      <c r="Q131" s="411">
        <v>-1</v>
      </c>
      <c r="R131" s="414" t="s">
        <v>822</v>
      </c>
      <c r="S131" s="419" t="s">
        <v>833</v>
      </c>
      <c r="T131" s="419">
        <v>120</v>
      </c>
      <c r="U131" s="421" t="s">
        <v>831</v>
      </c>
      <c r="V131" s="418" t="s">
        <v>825</v>
      </c>
      <c r="W131" t="s">
        <v>824</v>
      </c>
      <c r="X131" s="411" t="s">
        <v>829</v>
      </c>
      <c r="Y131" s="411">
        <v>120</v>
      </c>
      <c r="Z131" s="411">
        <v>-2</v>
      </c>
      <c r="AA131" s="411" t="s">
        <v>820</v>
      </c>
      <c r="AB131" s="420" t="s">
        <v>829</v>
      </c>
      <c r="AC131" s="420">
        <v>120</v>
      </c>
      <c r="AD131" s="419" t="s">
        <v>830</v>
      </c>
      <c r="AE131" s="418" t="s">
        <v>821</v>
      </c>
      <c r="AF131" s="411" t="s">
        <v>829</v>
      </c>
      <c r="AG131" s="411">
        <v>120</v>
      </c>
      <c r="AH131" s="411">
        <v>-2</v>
      </c>
      <c r="AI131" s="414" t="s">
        <v>822</v>
      </c>
      <c r="AJ131" s="420" t="s">
        <v>833</v>
      </c>
      <c r="AK131" s="420">
        <v>120</v>
      </c>
      <c r="AL131" s="419" t="s">
        <v>830</v>
      </c>
      <c r="AM131" s="418" t="s">
        <v>825</v>
      </c>
      <c r="AN131" t="s">
        <v>824</v>
      </c>
      <c r="AO131" s="411" t="s">
        <v>829</v>
      </c>
      <c r="AP131" s="411">
        <v>120</v>
      </c>
      <c r="AQ131" s="411">
        <v>-3</v>
      </c>
      <c r="AR131" s="411" t="s">
        <v>820</v>
      </c>
      <c r="AS131" s="420" t="s">
        <v>829</v>
      </c>
      <c r="AT131" s="420">
        <v>120</v>
      </c>
      <c r="AU131" s="419" t="s">
        <v>832</v>
      </c>
      <c r="AV131" s="418" t="s">
        <v>821</v>
      </c>
      <c r="AW131" s="411" t="s">
        <v>829</v>
      </c>
      <c r="AX131" s="411">
        <v>120</v>
      </c>
      <c r="AY131" s="411">
        <v>-3</v>
      </c>
      <c r="AZ131" s="414" t="s">
        <v>822</v>
      </c>
      <c r="BA131" s="420" t="s">
        <v>833</v>
      </c>
      <c r="BB131" s="420">
        <v>120</v>
      </c>
      <c r="BC131" s="419" t="s">
        <v>832</v>
      </c>
      <c r="BD131" s="418" t="s">
        <v>834</v>
      </c>
    </row>
    <row r="132" spans="2:56" ht="13.5">
      <c r="B132" s="412"/>
      <c r="C132" s="414"/>
      <c r="D132" s="414" t="s">
        <v>823</v>
      </c>
      <c r="E132" s="54" t="s">
        <v>291</v>
      </c>
      <c r="F132" s="411" t="s">
        <v>819</v>
      </c>
      <c r="G132" s="411" t="s">
        <v>829</v>
      </c>
      <c r="H132" s="411">
        <v>121</v>
      </c>
      <c r="I132" s="411">
        <v>-1</v>
      </c>
      <c r="J132" s="411" t="s">
        <v>820</v>
      </c>
      <c r="K132" s="420" t="s">
        <v>829</v>
      </c>
      <c r="L132" s="420">
        <v>121</v>
      </c>
      <c r="M132" s="419" t="s">
        <v>831</v>
      </c>
      <c r="N132" s="418" t="s">
        <v>821</v>
      </c>
      <c r="O132" s="411" t="s">
        <v>829</v>
      </c>
      <c r="P132" s="411">
        <v>121</v>
      </c>
      <c r="Q132" s="411">
        <v>-1</v>
      </c>
      <c r="R132" s="414" t="s">
        <v>822</v>
      </c>
      <c r="S132" s="419" t="s">
        <v>833</v>
      </c>
      <c r="T132" s="419">
        <v>121</v>
      </c>
      <c r="U132" s="421" t="s">
        <v>831</v>
      </c>
      <c r="V132" s="418" t="s">
        <v>825</v>
      </c>
      <c r="W132" t="s">
        <v>824</v>
      </c>
      <c r="X132" s="411" t="s">
        <v>829</v>
      </c>
      <c r="Y132" s="411">
        <v>121</v>
      </c>
      <c r="Z132" s="411">
        <v>-2</v>
      </c>
      <c r="AA132" s="411" t="s">
        <v>820</v>
      </c>
      <c r="AB132" s="420" t="s">
        <v>829</v>
      </c>
      <c r="AC132" s="420">
        <v>121</v>
      </c>
      <c r="AD132" s="419" t="s">
        <v>830</v>
      </c>
      <c r="AE132" s="418" t="s">
        <v>821</v>
      </c>
      <c r="AF132" s="411" t="s">
        <v>829</v>
      </c>
      <c r="AG132" s="411">
        <v>121</v>
      </c>
      <c r="AH132" s="411">
        <v>-2</v>
      </c>
      <c r="AI132" s="414" t="s">
        <v>822</v>
      </c>
      <c r="AJ132" s="420" t="s">
        <v>833</v>
      </c>
      <c r="AK132" s="420">
        <v>121</v>
      </c>
      <c r="AL132" s="419" t="s">
        <v>830</v>
      </c>
      <c r="AM132" s="418" t="s">
        <v>825</v>
      </c>
      <c r="AN132" t="s">
        <v>824</v>
      </c>
      <c r="AO132" s="411" t="s">
        <v>829</v>
      </c>
      <c r="AP132" s="411">
        <v>121</v>
      </c>
      <c r="AQ132" s="411">
        <v>-3</v>
      </c>
      <c r="AR132" s="411" t="s">
        <v>820</v>
      </c>
      <c r="AS132" s="420" t="s">
        <v>829</v>
      </c>
      <c r="AT132" s="420">
        <v>121</v>
      </c>
      <c r="AU132" s="419" t="s">
        <v>832</v>
      </c>
      <c r="AV132" s="418" t="s">
        <v>821</v>
      </c>
      <c r="AW132" s="411" t="s">
        <v>829</v>
      </c>
      <c r="AX132" s="411">
        <v>121</v>
      </c>
      <c r="AY132" s="411">
        <v>-3</v>
      </c>
      <c r="AZ132" s="414" t="s">
        <v>822</v>
      </c>
      <c r="BA132" s="420" t="s">
        <v>833</v>
      </c>
      <c r="BB132" s="420">
        <v>121</v>
      </c>
      <c r="BC132" s="419" t="s">
        <v>832</v>
      </c>
      <c r="BD132" s="418" t="s">
        <v>834</v>
      </c>
    </row>
    <row r="133" spans="2:56" ht="13.5">
      <c r="B133" s="412"/>
      <c r="C133" s="414"/>
      <c r="D133" s="414" t="s">
        <v>823</v>
      </c>
      <c r="E133" s="54" t="s">
        <v>292</v>
      </c>
      <c r="F133" s="411" t="s">
        <v>819</v>
      </c>
      <c r="G133" s="411" t="s">
        <v>829</v>
      </c>
      <c r="H133" s="411">
        <v>122</v>
      </c>
      <c r="I133" s="411">
        <v>-1</v>
      </c>
      <c r="J133" s="411" t="s">
        <v>820</v>
      </c>
      <c r="K133" s="420" t="s">
        <v>829</v>
      </c>
      <c r="L133" s="420">
        <v>122</v>
      </c>
      <c r="M133" s="419" t="s">
        <v>831</v>
      </c>
      <c r="N133" s="418" t="s">
        <v>821</v>
      </c>
      <c r="O133" s="411" t="s">
        <v>829</v>
      </c>
      <c r="P133" s="411">
        <v>122</v>
      </c>
      <c r="Q133" s="411">
        <v>-1</v>
      </c>
      <c r="R133" s="414" t="s">
        <v>822</v>
      </c>
      <c r="S133" s="419" t="s">
        <v>833</v>
      </c>
      <c r="T133" s="419">
        <v>122</v>
      </c>
      <c r="U133" s="421" t="s">
        <v>831</v>
      </c>
      <c r="V133" s="418" t="s">
        <v>825</v>
      </c>
      <c r="W133" t="s">
        <v>824</v>
      </c>
      <c r="X133" s="411" t="s">
        <v>829</v>
      </c>
      <c r="Y133" s="411">
        <v>122</v>
      </c>
      <c r="Z133" s="411">
        <v>-2</v>
      </c>
      <c r="AA133" s="411" t="s">
        <v>820</v>
      </c>
      <c r="AB133" s="420" t="s">
        <v>829</v>
      </c>
      <c r="AC133" s="420">
        <v>122</v>
      </c>
      <c r="AD133" s="419" t="s">
        <v>830</v>
      </c>
      <c r="AE133" s="418" t="s">
        <v>821</v>
      </c>
      <c r="AF133" s="411" t="s">
        <v>829</v>
      </c>
      <c r="AG133" s="411">
        <v>122</v>
      </c>
      <c r="AH133" s="411">
        <v>-2</v>
      </c>
      <c r="AI133" s="414" t="s">
        <v>822</v>
      </c>
      <c r="AJ133" s="420" t="s">
        <v>833</v>
      </c>
      <c r="AK133" s="420">
        <v>122</v>
      </c>
      <c r="AL133" s="419" t="s">
        <v>830</v>
      </c>
      <c r="AM133" s="418" t="s">
        <v>825</v>
      </c>
      <c r="AN133" t="s">
        <v>824</v>
      </c>
      <c r="AO133" s="411" t="s">
        <v>829</v>
      </c>
      <c r="AP133" s="411">
        <v>122</v>
      </c>
      <c r="AQ133" s="411">
        <v>-3</v>
      </c>
      <c r="AR133" s="411" t="s">
        <v>820</v>
      </c>
      <c r="AS133" s="420" t="s">
        <v>829</v>
      </c>
      <c r="AT133" s="420">
        <v>122</v>
      </c>
      <c r="AU133" s="419" t="s">
        <v>832</v>
      </c>
      <c r="AV133" s="418" t="s">
        <v>821</v>
      </c>
      <c r="AW133" s="411" t="s">
        <v>829</v>
      </c>
      <c r="AX133" s="411">
        <v>122</v>
      </c>
      <c r="AY133" s="411">
        <v>-3</v>
      </c>
      <c r="AZ133" s="414" t="s">
        <v>822</v>
      </c>
      <c r="BA133" s="420" t="s">
        <v>833</v>
      </c>
      <c r="BB133" s="420">
        <v>122</v>
      </c>
      <c r="BC133" s="419" t="s">
        <v>832</v>
      </c>
      <c r="BD133" s="418" t="s">
        <v>834</v>
      </c>
    </row>
    <row r="134" spans="2:56" ht="13.5">
      <c r="B134" s="412"/>
      <c r="C134" s="414"/>
      <c r="D134" s="414" t="s">
        <v>823</v>
      </c>
      <c r="E134" s="54" t="s">
        <v>293</v>
      </c>
      <c r="F134" s="411" t="s">
        <v>819</v>
      </c>
      <c r="G134" s="411" t="s">
        <v>829</v>
      </c>
      <c r="H134" s="411">
        <v>123</v>
      </c>
      <c r="I134" s="411">
        <v>-1</v>
      </c>
      <c r="J134" s="411" t="s">
        <v>820</v>
      </c>
      <c r="K134" s="420" t="s">
        <v>829</v>
      </c>
      <c r="L134" s="420">
        <v>123</v>
      </c>
      <c r="M134" s="419" t="s">
        <v>831</v>
      </c>
      <c r="N134" s="418" t="s">
        <v>821</v>
      </c>
      <c r="O134" s="411" t="s">
        <v>829</v>
      </c>
      <c r="P134" s="411">
        <v>123</v>
      </c>
      <c r="Q134" s="411">
        <v>-1</v>
      </c>
      <c r="R134" s="414" t="s">
        <v>822</v>
      </c>
      <c r="S134" s="419" t="s">
        <v>833</v>
      </c>
      <c r="T134" s="419">
        <v>123</v>
      </c>
      <c r="U134" s="421" t="s">
        <v>831</v>
      </c>
      <c r="V134" s="418" t="s">
        <v>825</v>
      </c>
      <c r="W134" t="s">
        <v>824</v>
      </c>
      <c r="X134" s="411" t="s">
        <v>829</v>
      </c>
      <c r="Y134" s="411">
        <v>123</v>
      </c>
      <c r="Z134" s="411">
        <v>-2</v>
      </c>
      <c r="AA134" s="411" t="s">
        <v>820</v>
      </c>
      <c r="AB134" s="420" t="s">
        <v>829</v>
      </c>
      <c r="AC134" s="420">
        <v>123</v>
      </c>
      <c r="AD134" s="419" t="s">
        <v>830</v>
      </c>
      <c r="AE134" s="418" t="s">
        <v>821</v>
      </c>
      <c r="AF134" s="411" t="s">
        <v>829</v>
      </c>
      <c r="AG134" s="411">
        <v>123</v>
      </c>
      <c r="AH134" s="411">
        <v>-2</v>
      </c>
      <c r="AI134" s="414" t="s">
        <v>822</v>
      </c>
      <c r="AJ134" s="420" t="s">
        <v>833</v>
      </c>
      <c r="AK134" s="420">
        <v>123</v>
      </c>
      <c r="AL134" s="419" t="s">
        <v>830</v>
      </c>
      <c r="AM134" s="418" t="s">
        <v>825</v>
      </c>
      <c r="AN134" t="s">
        <v>824</v>
      </c>
      <c r="AO134" s="411" t="s">
        <v>829</v>
      </c>
      <c r="AP134" s="411">
        <v>123</v>
      </c>
      <c r="AQ134" s="411">
        <v>-3</v>
      </c>
      <c r="AR134" s="411" t="s">
        <v>820</v>
      </c>
      <c r="AS134" s="420" t="s">
        <v>829</v>
      </c>
      <c r="AT134" s="420">
        <v>123</v>
      </c>
      <c r="AU134" s="419" t="s">
        <v>832</v>
      </c>
      <c r="AV134" s="418" t="s">
        <v>821</v>
      </c>
      <c r="AW134" s="411" t="s">
        <v>829</v>
      </c>
      <c r="AX134" s="411">
        <v>123</v>
      </c>
      <c r="AY134" s="411">
        <v>-3</v>
      </c>
      <c r="AZ134" s="414" t="s">
        <v>822</v>
      </c>
      <c r="BA134" s="420" t="s">
        <v>833</v>
      </c>
      <c r="BB134" s="420">
        <v>123</v>
      </c>
      <c r="BC134" s="419" t="s">
        <v>832</v>
      </c>
      <c r="BD134" s="418" t="s">
        <v>834</v>
      </c>
    </row>
    <row r="135" spans="2:56" ht="13.5">
      <c r="B135" s="412"/>
      <c r="C135" s="414"/>
      <c r="D135" s="414" t="s">
        <v>823</v>
      </c>
      <c r="E135" s="54" t="s">
        <v>294</v>
      </c>
      <c r="F135" s="411" t="s">
        <v>819</v>
      </c>
      <c r="G135" s="411" t="s">
        <v>829</v>
      </c>
      <c r="H135" s="411">
        <v>124</v>
      </c>
      <c r="I135" s="411">
        <v>-1</v>
      </c>
      <c r="J135" s="411" t="s">
        <v>820</v>
      </c>
      <c r="K135" s="420" t="s">
        <v>829</v>
      </c>
      <c r="L135" s="420">
        <v>124</v>
      </c>
      <c r="M135" s="419" t="s">
        <v>831</v>
      </c>
      <c r="N135" s="418" t="s">
        <v>821</v>
      </c>
      <c r="O135" s="411" t="s">
        <v>829</v>
      </c>
      <c r="P135" s="411">
        <v>124</v>
      </c>
      <c r="Q135" s="411">
        <v>-1</v>
      </c>
      <c r="R135" s="414" t="s">
        <v>822</v>
      </c>
      <c r="S135" s="419" t="s">
        <v>833</v>
      </c>
      <c r="T135" s="419">
        <v>124</v>
      </c>
      <c r="U135" s="421" t="s">
        <v>831</v>
      </c>
      <c r="V135" s="418" t="s">
        <v>825</v>
      </c>
      <c r="W135" t="s">
        <v>824</v>
      </c>
      <c r="X135" s="411" t="s">
        <v>829</v>
      </c>
      <c r="Y135" s="411">
        <v>124</v>
      </c>
      <c r="Z135" s="411">
        <v>-2</v>
      </c>
      <c r="AA135" s="411" t="s">
        <v>820</v>
      </c>
      <c r="AB135" s="420" t="s">
        <v>829</v>
      </c>
      <c r="AC135" s="420">
        <v>124</v>
      </c>
      <c r="AD135" s="419" t="s">
        <v>830</v>
      </c>
      <c r="AE135" s="418" t="s">
        <v>821</v>
      </c>
      <c r="AF135" s="411" t="s">
        <v>829</v>
      </c>
      <c r="AG135" s="411">
        <v>124</v>
      </c>
      <c r="AH135" s="411">
        <v>-2</v>
      </c>
      <c r="AI135" s="414" t="s">
        <v>822</v>
      </c>
      <c r="AJ135" s="420" t="s">
        <v>833</v>
      </c>
      <c r="AK135" s="420">
        <v>124</v>
      </c>
      <c r="AL135" s="419" t="s">
        <v>830</v>
      </c>
      <c r="AM135" s="418" t="s">
        <v>825</v>
      </c>
      <c r="AN135" t="s">
        <v>824</v>
      </c>
      <c r="AO135" s="411" t="s">
        <v>829</v>
      </c>
      <c r="AP135" s="411">
        <v>124</v>
      </c>
      <c r="AQ135" s="411">
        <v>-3</v>
      </c>
      <c r="AR135" s="411" t="s">
        <v>820</v>
      </c>
      <c r="AS135" s="420" t="s">
        <v>829</v>
      </c>
      <c r="AT135" s="420">
        <v>124</v>
      </c>
      <c r="AU135" s="419" t="s">
        <v>832</v>
      </c>
      <c r="AV135" s="418" t="s">
        <v>821</v>
      </c>
      <c r="AW135" s="411" t="s">
        <v>829</v>
      </c>
      <c r="AX135" s="411">
        <v>124</v>
      </c>
      <c r="AY135" s="411">
        <v>-3</v>
      </c>
      <c r="AZ135" s="414" t="s">
        <v>822</v>
      </c>
      <c r="BA135" s="420" t="s">
        <v>833</v>
      </c>
      <c r="BB135" s="420">
        <v>124</v>
      </c>
      <c r="BC135" s="419" t="s">
        <v>832</v>
      </c>
      <c r="BD135" s="418" t="s">
        <v>834</v>
      </c>
    </row>
    <row r="136" spans="2:56" ht="13.5">
      <c r="B136" s="412"/>
      <c r="C136" s="414"/>
      <c r="D136" s="414" t="s">
        <v>823</v>
      </c>
      <c r="E136" s="54" t="s">
        <v>18</v>
      </c>
      <c r="F136" s="411" t="s">
        <v>819</v>
      </c>
      <c r="G136" s="411" t="s">
        <v>829</v>
      </c>
      <c r="H136" s="411">
        <v>125</v>
      </c>
      <c r="I136" s="411">
        <v>-1</v>
      </c>
      <c r="J136" s="411" t="s">
        <v>820</v>
      </c>
      <c r="K136" s="420" t="s">
        <v>829</v>
      </c>
      <c r="L136" s="420">
        <v>125</v>
      </c>
      <c r="M136" s="419" t="s">
        <v>831</v>
      </c>
      <c r="N136" s="418" t="s">
        <v>821</v>
      </c>
      <c r="O136" s="411" t="s">
        <v>829</v>
      </c>
      <c r="P136" s="411">
        <v>125</v>
      </c>
      <c r="Q136" s="411">
        <v>-1</v>
      </c>
      <c r="R136" s="414" t="s">
        <v>822</v>
      </c>
      <c r="S136" s="419" t="s">
        <v>833</v>
      </c>
      <c r="T136" s="419">
        <v>125</v>
      </c>
      <c r="U136" s="421" t="s">
        <v>831</v>
      </c>
      <c r="V136" s="418" t="s">
        <v>825</v>
      </c>
      <c r="W136" t="s">
        <v>824</v>
      </c>
      <c r="X136" s="411" t="s">
        <v>829</v>
      </c>
      <c r="Y136" s="411">
        <v>125</v>
      </c>
      <c r="Z136" s="411">
        <v>-2</v>
      </c>
      <c r="AA136" s="411" t="s">
        <v>820</v>
      </c>
      <c r="AB136" s="420" t="s">
        <v>829</v>
      </c>
      <c r="AC136" s="420">
        <v>125</v>
      </c>
      <c r="AD136" s="419" t="s">
        <v>830</v>
      </c>
      <c r="AE136" s="418" t="s">
        <v>821</v>
      </c>
      <c r="AF136" s="411" t="s">
        <v>829</v>
      </c>
      <c r="AG136" s="411">
        <v>125</v>
      </c>
      <c r="AH136" s="411">
        <v>-2</v>
      </c>
      <c r="AI136" s="414" t="s">
        <v>822</v>
      </c>
      <c r="AJ136" s="420" t="s">
        <v>833</v>
      </c>
      <c r="AK136" s="420">
        <v>125</v>
      </c>
      <c r="AL136" s="419" t="s">
        <v>830</v>
      </c>
      <c r="AM136" s="418" t="s">
        <v>825</v>
      </c>
      <c r="AN136" t="s">
        <v>824</v>
      </c>
      <c r="AO136" s="411" t="s">
        <v>829</v>
      </c>
      <c r="AP136" s="411">
        <v>125</v>
      </c>
      <c r="AQ136" s="411">
        <v>-3</v>
      </c>
      <c r="AR136" s="411" t="s">
        <v>820</v>
      </c>
      <c r="AS136" s="420" t="s">
        <v>829</v>
      </c>
      <c r="AT136" s="420">
        <v>125</v>
      </c>
      <c r="AU136" s="419" t="s">
        <v>832</v>
      </c>
      <c r="AV136" s="418" t="s">
        <v>821</v>
      </c>
      <c r="AW136" s="411" t="s">
        <v>829</v>
      </c>
      <c r="AX136" s="411">
        <v>125</v>
      </c>
      <c r="AY136" s="411">
        <v>-3</v>
      </c>
      <c r="AZ136" s="414" t="s">
        <v>822</v>
      </c>
      <c r="BA136" s="420" t="s">
        <v>833</v>
      </c>
      <c r="BB136" s="420">
        <v>125</v>
      </c>
      <c r="BC136" s="419" t="s">
        <v>832</v>
      </c>
      <c r="BD136" s="418" t="s">
        <v>834</v>
      </c>
    </row>
    <row r="137" spans="2:56" ht="13.5">
      <c r="B137" s="412"/>
      <c r="C137" s="414"/>
      <c r="D137" s="414" t="s">
        <v>823</v>
      </c>
      <c r="E137" s="54" t="s">
        <v>298</v>
      </c>
      <c r="F137" s="411" t="s">
        <v>819</v>
      </c>
      <c r="G137" s="411" t="s">
        <v>829</v>
      </c>
      <c r="H137" s="411">
        <v>126</v>
      </c>
      <c r="I137" s="411">
        <v>-1</v>
      </c>
      <c r="J137" s="411" t="s">
        <v>820</v>
      </c>
      <c r="K137" s="420" t="s">
        <v>829</v>
      </c>
      <c r="L137" s="420">
        <v>126</v>
      </c>
      <c r="M137" s="419" t="s">
        <v>831</v>
      </c>
      <c r="N137" s="418" t="s">
        <v>821</v>
      </c>
      <c r="O137" s="411" t="s">
        <v>829</v>
      </c>
      <c r="P137" s="411">
        <v>126</v>
      </c>
      <c r="Q137" s="411">
        <v>-1</v>
      </c>
      <c r="R137" s="414" t="s">
        <v>822</v>
      </c>
      <c r="S137" s="419" t="s">
        <v>833</v>
      </c>
      <c r="T137" s="419">
        <v>126</v>
      </c>
      <c r="U137" s="421" t="s">
        <v>831</v>
      </c>
      <c r="V137" s="418" t="s">
        <v>825</v>
      </c>
      <c r="W137" t="s">
        <v>824</v>
      </c>
      <c r="X137" s="411" t="s">
        <v>829</v>
      </c>
      <c r="Y137" s="411">
        <v>126</v>
      </c>
      <c r="Z137" s="411">
        <v>-2</v>
      </c>
      <c r="AA137" s="411" t="s">
        <v>820</v>
      </c>
      <c r="AB137" s="420" t="s">
        <v>829</v>
      </c>
      <c r="AC137" s="420">
        <v>126</v>
      </c>
      <c r="AD137" s="419" t="s">
        <v>830</v>
      </c>
      <c r="AE137" s="418" t="s">
        <v>821</v>
      </c>
      <c r="AF137" s="411" t="s">
        <v>829</v>
      </c>
      <c r="AG137" s="411">
        <v>126</v>
      </c>
      <c r="AH137" s="411">
        <v>-2</v>
      </c>
      <c r="AI137" s="414" t="s">
        <v>822</v>
      </c>
      <c r="AJ137" s="420" t="s">
        <v>833</v>
      </c>
      <c r="AK137" s="420">
        <v>126</v>
      </c>
      <c r="AL137" s="419" t="s">
        <v>830</v>
      </c>
      <c r="AM137" s="418" t="s">
        <v>825</v>
      </c>
      <c r="AN137" t="s">
        <v>824</v>
      </c>
      <c r="AO137" s="411" t="s">
        <v>829</v>
      </c>
      <c r="AP137" s="411">
        <v>126</v>
      </c>
      <c r="AQ137" s="411">
        <v>-3</v>
      </c>
      <c r="AR137" s="411" t="s">
        <v>820</v>
      </c>
      <c r="AS137" s="420" t="s">
        <v>829</v>
      </c>
      <c r="AT137" s="420">
        <v>126</v>
      </c>
      <c r="AU137" s="419" t="s">
        <v>832</v>
      </c>
      <c r="AV137" s="418" t="s">
        <v>821</v>
      </c>
      <c r="AW137" s="411" t="s">
        <v>829</v>
      </c>
      <c r="AX137" s="411">
        <v>126</v>
      </c>
      <c r="AY137" s="411">
        <v>-3</v>
      </c>
      <c r="AZ137" s="414" t="s">
        <v>822</v>
      </c>
      <c r="BA137" s="420" t="s">
        <v>833</v>
      </c>
      <c r="BB137" s="420">
        <v>126</v>
      </c>
      <c r="BC137" s="419" t="s">
        <v>832</v>
      </c>
      <c r="BD137" s="418" t="s">
        <v>834</v>
      </c>
    </row>
    <row r="138" spans="2:56" ht="13.5">
      <c r="B138" s="412"/>
      <c r="C138" s="414"/>
      <c r="D138" s="414" t="s">
        <v>823</v>
      </c>
      <c r="E138" s="54" t="s">
        <v>299</v>
      </c>
      <c r="F138" s="411" t="s">
        <v>819</v>
      </c>
      <c r="G138" s="411" t="s">
        <v>829</v>
      </c>
      <c r="H138" s="411">
        <v>127</v>
      </c>
      <c r="I138" s="411">
        <v>-1</v>
      </c>
      <c r="J138" s="411" t="s">
        <v>820</v>
      </c>
      <c r="K138" s="420" t="s">
        <v>829</v>
      </c>
      <c r="L138" s="420">
        <v>127</v>
      </c>
      <c r="M138" s="419" t="s">
        <v>831</v>
      </c>
      <c r="N138" s="418" t="s">
        <v>821</v>
      </c>
      <c r="O138" s="411" t="s">
        <v>829</v>
      </c>
      <c r="P138" s="411">
        <v>127</v>
      </c>
      <c r="Q138" s="411">
        <v>-1</v>
      </c>
      <c r="R138" s="414" t="s">
        <v>822</v>
      </c>
      <c r="S138" s="419" t="s">
        <v>833</v>
      </c>
      <c r="T138" s="419">
        <v>127</v>
      </c>
      <c r="U138" s="421" t="s">
        <v>831</v>
      </c>
      <c r="V138" s="418" t="s">
        <v>825</v>
      </c>
      <c r="W138" t="s">
        <v>824</v>
      </c>
      <c r="X138" s="411" t="s">
        <v>829</v>
      </c>
      <c r="Y138" s="411">
        <v>127</v>
      </c>
      <c r="Z138" s="411">
        <v>-2</v>
      </c>
      <c r="AA138" s="411" t="s">
        <v>820</v>
      </c>
      <c r="AB138" s="420" t="s">
        <v>829</v>
      </c>
      <c r="AC138" s="420">
        <v>127</v>
      </c>
      <c r="AD138" s="419" t="s">
        <v>830</v>
      </c>
      <c r="AE138" s="418" t="s">
        <v>821</v>
      </c>
      <c r="AF138" s="411" t="s">
        <v>829</v>
      </c>
      <c r="AG138" s="411">
        <v>127</v>
      </c>
      <c r="AH138" s="411">
        <v>-2</v>
      </c>
      <c r="AI138" s="414" t="s">
        <v>822</v>
      </c>
      <c r="AJ138" s="420" t="s">
        <v>833</v>
      </c>
      <c r="AK138" s="420">
        <v>127</v>
      </c>
      <c r="AL138" s="419" t="s">
        <v>830</v>
      </c>
      <c r="AM138" s="418" t="s">
        <v>825</v>
      </c>
      <c r="AN138" t="s">
        <v>824</v>
      </c>
      <c r="AO138" s="411" t="s">
        <v>829</v>
      </c>
      <c r="AP138" s="411">
        <v>127</v>
      </c>
      <c r="AQ138" s="411">
        <v>-3</v>
      </c>
      <c r="AR138" s="411" t="s">
        <v>820</v>
      </c>
      <c r="AS138" s="420" t="s">
        <v>829</v>
      </c>
      <c r="AT138" s="420">
        <v>127</v>
      </c>
      <c r="AU138" s="419" t="s">
        <v>832</v>
      </c>
      <c r="AV138" s="418" t="s">
        <v>821</v>
      </c>
      <c r="AW138" s="411" t="s">
        <v>829</v>
      </c>
      <c r="AX138" s="411">
        <v>127</v>
      </c>
      <c r="AY138" s="411">
        <v>-3</v>
      </c>
      <c r="AZ138" s="414" t="s">
        <v>822</v>
      </c>
      <c r="BA138" s="420" t="s">
        <v>833</v>
      </c>
      <c r="BB138" s="420">
        <v>127</v>
      </c>
      <c r="BC138" s="419" t="s">
        <v>832</v>
      </c>
      <c r="BD138" s="418" t="s">
        <v>834</v>
      </c>
    </row>
    <row r="139" spans="2:56" ht="13.5">
      <c r="B139" s="412"/>
      <c r="C139" s="414"/>
      <c r="D139" s="414" t="s">
        <v>823</v>
      </c>
      <c r="E139" s="54" t="s">
        <v>300</v>
      </c>
      <c r="F139" s="411" t="s">
        <v>819</v>
      </c>
      <c r="G139" s="411" t="s">
        <v>829</v>
      </c>
      <c r="H139" s="411">
        <v>128</v>
      </c>
      <c r="I139" s="411">
        <v>-1</v>
      </c>
      <c r="J139" s="411" t="s">
        <v>820</v>
      </c>
      <c r="K139" s="420" t="s">
        <v>829</v>
      </c>
      <c r="L139" s="420">
        <v>128</v>
      </c>
      <c r="M139" s="419" t="s">
        <v>831</v>
      </c>
      <c r="N139" s="418" t="s">
        <v>821</v>
      </c>
      <c r="O139" s="411" t="s">
        <v>829</v>
      </c>
      <c r="P139" s="411">
        <v>128</v>
      </c>
      <c r="Q139" s="411">
        <v>-1</v>
      </c>
      <c r="R139" s="414" t="s">
        <v>822</v>
      </c>
      <c r="S139" s="419" t="s">
        <v>833</v>
      </c>
      <c r="T139" s="419">
        <v>128</v>
      </c>
      <c r="U139" s="421" t="s">
        <v>831</v>
      </c>
      <c r="V139" s="418" t="s">
        <v>825</v>
      </c>
      <c r="W139" t="s">
        <v>824</v>
      </c>
      <c r="X139" s="411" t="s">
        <v>829</v>
      </c>
      <c r="Y139" s="411">
        <v>128</v>
      </c>
      <c r="Z139" s="411">
        <v>-2</v>
      </c>
      <c r="AA139" s="411" t="s">
        <v>820</v>
      </c>
      <c r="AB139" s="420" t="s">
        <v>829</v>
      </c>
      <c r="AC139" s="420">
        <v>128</v>
      </c>
      <c r="AD139" s="419" t="s">
        <v>830</v>
      </c>
      <c r="AE139" s="418" t="s">
        <v>821</v>
      </c>
      <c r="AF139" s="411" t="s">
        <v>829</v>
      </c>
      <c r="AG139" s="411">
        <v>128</v>
      </c>
      <c r="AH139" s="411">
        <v>-2</v>
      </c>
      <c r="AI139" s="414" t="s">
        <v>822</v>
      </c>
      <c r="AJ139" s="420" t="s">
        <v>833</v>
      </c>
      <c r="AK139" s="420">
        <v>128</v>
      </c>
      <c r="AL139" s="419" t="s">
        <v>830</v>
      </c>
      <c r="AM139" s="418" t="s">
        <v>825</v>
      </c>
      <c r="AN139" t="s">
        <v>824</v>
      </c>
      <c r="AO139" s="411" t="s">
        <v>829</v>
      </c>
      <c r="AP139" s="411">
        <v>128</v>
      </c>
      <c r="AQ139" s="411">
        <v>-3</v>
      </c>
      <c r="AR139" s="411" t="s">
        <v>820</v>
      </c>
      <c r="AS139" s="420" t="s">
        <v>829</v>
      </c>
      <c r="AT139" s="420">
        <v>128</v>
      </c>
      <c r="AU139" s="419" t="s">
        <v>832</v>
      </c>
      <c r="AV139" s="418" t="s">
        <v>821</v>
      </c>
      <c r="AW139" s="411" t="s">
        <v>829</v>
      </c>
      <c r="AX139" s="411">
        <v>128</v>
      </c>
      <c r="AY139" s="411">
        <v>-3</v>
      </c>
      <c r="AZ139" s="414" t="s">
        <v>822</v>
      </c>
      <c r="BA139" s="420" t="s">
        <v>833</v>
      </c>
      <c r="BB139" s="420">
        <v>128</v>
      </c>
      <c r="BC139" s="419" t="s">
        <v>832</v>
      </c>
      <c r="BD139" s="418" t="s">
        <v>834</v>
      </c>
    </row>
    <row r="140" spans="2:56" ht="13.5">
      <c r="B140" s="412"/>
      <c r="C140" s="414"/>
      <c r="D140" s="414" t="s">
        <v>823</v>
      </c>
      <c r="E140" s="55" t="s">
        <v>301</v>
      </c>
      <c r="F140" s="411" t="s">
        <v>819</v>
      </c>
      <c r="G140" s="411" t="s">
        <v>829</v>
      </c>
      <c r="H140" s="411">
        <v>129</v>
      </c>
      <c r="I140" s="411">
        <v>-1</v>
      </c>
      <c r="J140" s="411" t="s">
        <v>820</v>
      </c>
      <c r="K140" s="420" t="s">
        <v>829</v>
      </c>
      <c r="L140" s="420">
        <v>129</v>
      </c>
      <c r="M140" s="419" t="s">
        <v>831</v>
      </c>
      <c r="N140" s="418" t="s">
        <v>821</v>
      </c>
      <c r="O140" s="411" t="s">
        <v>829</v>
      </c>
      <c r="P140" s="411">
        <v>129</v>
      </c>
      <c r="Q140" s="411">
        <v>-1</v>
      </c>
      <c r="R140" s="414" t="s">
        <v>822</v>
      </c>
      <c r="S140" s="419" t="s">
        <v>833</v>
      </c>
      <c r="T140" s="419">
        <v>129</v>
      </c>
      <c r="U140" s="421" t="s">
        <v>831</v>
      </c>
      <c r="V140" s="418" t="s">
        <v>825</v>
      </c>
      <c r="W140" t="s">
        <v>824</v>
      </c>
      <c r="X140" s="411" t="s">
        <v>829</v>
      </c>
      <c r="Y140" s="411">
        <v>129</v>
      </c>
      <c r="Z140" s="411">
        <v>-2</v>
      </c>
      <c r="AA140" s="411" t="s">
        <v>820</v>
      </c>
      <c r="AB140" s="420" t="s">
        <v>829</v>
      </c>
      <c r="AC140" s="420">
        <v>129</v>
      </c>
      <c r="AD140" s="419" t="s">
        <v>830</v>
      </c>
      <c r="AE140" s="418" t="s">
        <v>821</v>
      </c>
      <c r="AF140" s="411" t="s">
        <v>829</v>
      </c>
      <c r="AG140" s="411">
        <v>129</v>
      </c>
      <c r="AH140" s="411">
        <v>-2</v>
      </c>
      <c r="AI140" s="414" t="s">
        <v>822</v>
      </c>
      <c r="AJ140" s="420" t="s">
        <v>833</v>
      </c>
      <c r="AK140" s="420">
        <v>129</v>
      </c>
      <c r="AL140" s="419" t="s">
        <v>830</v>
      </c>
      <c r="AM140" s="418" t="s">
        <v>825</v>
      </c>
      <c r="AN140" t="s">
        <v>824</v>
      </c>
      <c r="AO140" s="411" t="s">
        <v>829</v>
      </c>
      <c r="AP140" s="411">
        <v>129</v>
      </c>
      <c r="AQ140" s="411">
        <v>-3</v>
      </c>
      <c r="AR140" s="411" t="s">
        <v>820</v>
      </c>
      <c r="AS140" s="420" t="s">
        <v>829</v>
      </c>
      <c r="AT140" s="420">
        <v>129</v>
      </c>
      <c r="AU140" s="419" t="s">
        <v>832</v>
      </c>
      <c r="AV140" s="418" t="s">
        <v>821</v>
      </c>
      <c r="AW140" s="411" t="s">
        <v>829</v>
      </c>
      <c r="AX140" s="411">
        <v>129</v>
      </c>
      <c r="AY140" s="411">
        <v>-3</v>
      </c>
      <c r="AZ140" s="414" t="s">
        <v>822</v>
      </c>
      <c r="BA140" s="420" t="s">
        <v>833</v>
      </c>
      <c r="BB140" s="420">
        <v>129</v>
      </c>
      <c r="BC140" s="419" t="s">
        <v>832</v>
      </c>
      <c r="BD140" s="418" t="s">
        <v>834</v>
      </c>
    </row>
    <row r="141" spans="2:56" ht="13.5">
      <c r="B141" s="412"/>
      <c r="C141" s="414"/>
      <c r="D141" s="414" t="s">
        <v>823</v>
      </c>
      <c r="E141" s="149" t="s">
        <v>281</v>
      </c>
      <c r="F141" s="411" t="s">
        <v>819</v>
      </c>
      <c r="G141" s="411" t="s">
        <v>829</v>
      </c>
      <c r="H141" s="411">
        <v>130</v>
      </c>
      <c r="I141" s="411">
        <v>-1</v>
      </c>
      <c r="J141" s="411" t="s">
        <v>820</v>
      </c>
      <c r="K141" s="420" t="s">
        <v>829</v>
      </c>
      <c r="L141" s="420">
        <v>130</v>
      </c>
      <c r="M141" s="419" t="s">
        <v>831</v>
      </c>
      <c r="N141" s="418" t="s">
        <v>821</v>
      </c>
      <c r="O141" s="411" t="s">
        <v>829</v>
      </c>
      <c r="P141" s="411">
        <v>130</v>
      </c>
      <c r="Q141" s="411">
        <v>-1</v>
      </c>
      <c r="R141" s="414" t="s">
        <v>822</v>
      </c>
      <c r="S141" s="419" t="s">
        <v>833</v>
      </c>
      <c r="T141" s="419">
        <v>130</v>
      </c>
      <c r="U141" s="421" t="s">
        <v>831</v>
      </c>
      <c r="V141" s="418" t="s">
        <v>825</v>
      </c>
      <c r="W141" t="s">
        <v>824</v>
      </c>
      <c r="X141" s="411" t="s">
        <v>829</v>
      </c>
      <c r="Y141" s="411">
        <v>130</v>
      </c>
      <c r="Z141" s="411">
        <v>-2</v>
      </c>
      <c r="AA141" s="411" t="s">
        <v>820</v>
      </c>
      <c r="AB141" s="420" t="s">
        <v>829</v>
      </c>
      <c r="AC141" s="420">
        <v>130</v>
      </c>
      <c r="AD141" s="419" t="s">
        <v>830</v>
      </c>
      <c r="AE141" s="418" t="s">
        <v>821</v>
      </c>
      <c r="AF141" s="411" t="s">
        <v>829</v>
      </c>
      <c r="AG141" s="411">
        <v>130</v>
      </c>
      <c r="AH141" s="411">
        <v>-2</v>
      </c>
      <c r="AI141" s="414" t="s">
        <v>822</v>
      </c>
      <c r="AJ141" s="420" t="s">
        <v>833</v>
      </c>
      <c r="AK141" s="420">
        <v>130</v>
      </c>
      <c r="AL141" s="419" t="s">
        <v>830</v>
      </c>
      <c r="AM141" s="418" t="s">
        <v>825</v>
      </c>
      <c r="AN141" t="s">
        <v>824</v>
      </c>
      <c r="AO141" s="411" t="s">
        <v>829</v>
      </c>
      <c r="AP141" s="411">
        <v>130</v>
      </c>
      <c r="AQ141" s="411">
        <v>-3</v>
      </c>
      <c r="AR141" s="411" t="s">
        <v>820</v>
      </c>
      <c r="AS141" s="420" t="s">
        <v>829</v>
      </c>
      <c r="AT141" s="420">
        <v>130</v>
      </c>
      <c r="AU141" s="419" t="s">
        <v>832</v>
      </c>
      <c r="AV141" s="418" t="s">
        <v>821</v>
      </c>
      <c r="AW141" s="411" t="s">
        <v>829</v>
      </c>
      <c r="AX141" s="411">
        <v>130</v>
      </c>
      <c r="AY141" s="411">
        <v>-3</v>
      </c>
      <c r="AZ141" s="414" t="s">
        <v>822</v>
      </c>
      <c r="BA141" s="420" t="s">
        <v>833</v>
      </c>
      <c r="BB141" s="420">
        <v>130</v>
      </c>
      <c r="BC141" s="419" t="s">
        <v>832</v>
      </c>
      <c r="BD141" s="418" t="s">
        <v>834</v>
      </c>
    </row>
    <row r="142" spans="2:56" ht="13.5">
      <c r="B142" s="412"/>
      <c r="C142" s="414"/>
      <c r="D142" s="414" t="s">
        <v>823</v>
      </c>
      <c r="E142" s="136"/>
      <c r="F142" s="411" t="s">
        <v>819</v>
      </c>
      <c r="G142" s="411" t="s">
        <v>829</v>
      </c>
      <c r="H142" s="411">
        <v>131</v>
      </c>
      <c r="I142" s="411">
        <v>-1</v>
      </c>
      <c r="J142" s="411" t="s">
        <v>820</v>
      </c>
      <c r="K142" s="420" t="s">
        <v>829</v>
      </c>
      <c r="L142" s="420">
        <v>131</v>
      </c>
      <c r="M142" s="419" t="s">
        <v>831</v>
      </c>
      <c r="N142" s="418" t="s">
        <v>821</v>
      </c>
      <c r="O142" s="411" t="s">
        <v>829</v>
      </c>
      <c r="P142" s="411">
        <v>131</v>
      </c>
      <c r="Q142" s="411">
        <v>-1</v>
      </c>
      <c r="R142" s="414" t="s">
        <v>822</v>
      </c>
      <c r="S142" s="419" t="s">
        <v>833</v>
      </c>
      <c r="T142" s="419">
        <v>131</v>
      </c>
      <c r="U142" s="421" t="s">
        <v>831</v>
      </c>
      <c r="V142" s="418" t="s">
        <v>825</v>
      </c>
      <c r="W142" t="s">
        <v>824</v>
      </c>
      <c r="X142" s="411" t="s">
        <v>829</v>
      </c>
      <c r="Y142" s="411">
        <v>131</v>
      </c>
      <c r="Z142" s="411">
        <v>-2</v>
      </c>
      <c r="AA142" s="411" t="s">
        <v>820</v>
      </c>
      <c r="AB142" s="420" t="s">
        <v>829</v>
      </c>
      <c r="AC142" s="420">
        <v>131</v>
      </c>
      <c r="AD142" s="419" t="s">
        <v>830</v>
      </c>
      <c r="AE142" s="418" t="s">
        <v>821</v>
      </c>
      <c r="AF142" s="411" t="s">
        <v>829</v>
      </c>
      <c r="AG142" s="411">
        <v>131</v>
      </c>
      <c r="AH142" s="411">
        <v>-2</v>
      </c>
      <c r="AI142" s="414" t="s">
        <v>822</v>
      </c>
      <c r="AJ142" s="420" t="s">
        <v>833</v>
      </c>
      <c r="AK142" s="420">
        <v>131</v>
      </c>
      <c r="AL142" s="419" t="s">
        <v>830</v>
      </c>
      <c r="AM142" s="418" t="s">
        <v>825</v>
      </c>
      <c r="AN142" t="s">
        <v>824</v>
      </c>
      <c r="AO142" s="411" t="s">
        <v>829</v>
      </c>
      <c r="AP142" s="411">
        <v>131</v>
      </c>
      <c r="AQ142" s="411">
        <v>-3</v>
      </c>
      <c r="AR142" s="411" t="s">
        <v>820</v>
      </c>
      <c r="AS142" s="420" t="s">
        <v>829</v>
      </c>
      <c r="AT142" s="420">
        <v>131</v>
      </c>
      <c r="AU142" s="419" t="s">
        <v>832</v>
      </c>
      <c r="AV142" s="418" t="s">
        <v>821</v>
      </c>
      <c r="AW142" s="411" t="s">
        <v>829</v>
      </c>
      <c r="AX142" s="411">
        <v>131</v>
      </c>
      <c r="AY142" s="411">
        <v>-3</v>
      </c>
      <c r="AZ142" s="414" t="s">
        <v>822</v>
      </c>
      <c r="BA142" s="420" t="s">
        <v>833</v>
      </c>
      <c r="BB142" s="420">
        <v>131</v>
      </c>
      <c r="BC142" s="419" t="s">
        <v>832</v>
      </c>
      <c r="BD142" s="418" t="s">
        <v>834</v>
      </c>
    </row>
    <row r="143" spans="2:56" ht="13.5">
      <c r="B143" s="412"/>
      <c r="C143" s="414"/>
      <c r="D143" s="414" t="s">
        <v>823</v>
      </c>
      <c r="E143" s="55" t="s">
        <v>302</v>
      </c>
      <c r="F143" s="411" t="s">
        <v>819</v>
      </c>
      <c r="G143" s="411" t="s">
        <v>829</v>
      </c>
      <c r="H143" s="411">
        <v>132</v>
      </c>
      <c r="I143" s="411">
        <v>-1</v>
      </c>
      <c r="J143" s="411" t="s">
        <v>820</v>
      </c>
      <c r="K143" s="420" t="s">
        <v>829</v>
      </c>
      <c r="L143" s="420">
        <v>132</v>
      </c>
      <c r="M143" s="419" t="s">
        <v>831</v>
      </c>
      <c r="N143" s="418" t="s">
        <v>821</v>
      </c>
      <c r="O143" s="411" t="s">
        <v>829</v>
      </c>
      <c r="P143" s="411">
        <v>132</v>
      </c>
      <c r="Q143" s="411">
        <v>-1</v>
      </c>
      <c r="R143" s="414" t="s">
        <v>822</v>
      </c>
      <c r="S143" s="419" t="s">
        <v>833</v>
      </c>
      <c r="T143" s="419">
        <v>132</v>
      </c>
      <c r="U143" s="421" t="s">
        <v>831</v>
      </c>
      <c r="V143" s="418" t="s">
        <v>825</v>
      </c>
      <c r="W143" t="s">
        <v>824</v>
      </c>
      <c r="X143" s="411" t="s">
        <v>829</v>
      </c>
      <c r="Y143" s="411">
        <v>132</v>
      </c>
      <c r="Z143" s="411">
        <v>-2</v>
      </c>
      <c r="AA143" s="411" t="s">
        <v>820</v>
      </c>
      <c r="AB143" s="420" t="s">
        <v>829</v>
      </c>
      <c r="AC143" s="420">
        <v>132</v>
      </c>
      <c r="AD143" s="419" t="s">
        <v>830</v>
      </c>
      <c r="AE143" s="418" t="s">
        <v>821</v>
      </c>
      <c r="AF143" s="411" t="s">
        <v>829</v>
      </c>
      <c r="AG143" s="411">
        <v>132</v>
      </c>
      <c r="AH143" s="411">
        <v>-2</v>
      </c>
      <c r="AI143" s="414" t="s">
        <v>822</v>
      </c>
      <c r="AJ143" s="420" t="s">
        <v>833</v>
      </c>
      <c r="AK143" s="420">
        <v>132</v>
      </c>
      <c r="AL143" s="419" t="s">
        <v>830</v>
      </c>
      <c r="AM143" s="418" t="s">
        <v>825</v>
      </c>
      <c r="AN143" t="s">
        <v>824</v>
      </c>
      <c r="AO143" s="411" t="s">
        <v>829</v>
      </c>
      <c r="AP143" s="411">
        <v>132</v>
      </c>
      <c r="AQ143" s="411">
        <v>-3</v>
      </c>
      <c r="AR143" s="411" t="s">
        <v>820</v>
      </c>
      <c r="AS143" s="420" t="s">
        <v>829</v>
      </c>
      <c r="AT143" s="420">
        <v>132</v>
      </c>
      <c r="AU143" s="419" t="s">
        <v>832</v>
      </c>
      <c r="AV143" s="418" t="s">
        <v>821</v>
      </c>
      <c r="AW143" s="411" t="s">
        <v>829</v>
      </c>
      <c r="AX143" s="411">
        <v>132</v>
      </c>
      <c r="AY143" s="411">
        <v>-3</v>
      </c>
      <c r="AZ143" s="414" t="s">
        <v>822</v>
      </c>
      <c r="BA143" s="420" t="s">
        <v>833</v>
      </c>
      <c r="BB143" s="420">
        <v>132</v>
      </c>
      <c r="BC143" s="419" t="s">
        <v>832</v>
      </c>
      <c r="BD143" s="418" t="s">
        <v>834</v>
      </c>
    </row>
    <row r="144" spans="2:56" ht="15">
      <c r="B144" s="412"/>
      <c r="C144" s="414"/>
      <c r="D144" s="414" t="s">
        <v>823</v>
      </c>
      <c r="E144" s="54" t="s">
        <v>303</v>
      </c>
      <c r="F144" s="411" t="s">
        <v>819</v>
      </c>
      <c r="G144" s="411" t="s">
        <v>829</v>
      </c>
      <c r="H144" s="411">
        <v>133</v>
      </c>
      <c r="I144" s="411">
        <v>-1</v>
      </c>
      <c r="J144" s="411" t="s">
        <v>820</v>
      </c>
      <c r="K144" s="420" t="s">
        <v>829</v>
      </c>
      <c r="L144" s="420">
        <v>133</v>
      </c>
      <c r="M144" s="419" t="s">
        <v>831</v>
      </c>
      <c r="N144" s="418" t="s">
        <v>821</v>
      </c>
      <c r="O144" s="411" t="s">
        <v>829</v>
      </c>
      <c r="P144" s="411">
        <v>133</v>
      </c>
      <c r="Q144" s="411">
        <v>-1</v>
      </c>
      <c r="R144" s="414" t="s">
        <v>822</v>
      </c>
      <c r="S144" s="419" t="s">
        <v>833</v>
      </c>
      <c r="T144" s="419">
        <v>133</v>
      </c>
      <c r="U144" s="421" t="s">
        <v>831</v>
      </c>
      <c r="V144" s="418" t="s">
        <v>825</v>
      </c>
      <c r="W144" t="s">
        <v>824</v>
      </c>
      <c r="X144" s="411" t="s">
        <v>829</v>
      </c>
      <c r="Y144" s="411">
        <v>133</v>
      </c>
      <c r="Z144" s="411">
        <v>-2</v>
      </c>
      <c r="AA144" s="411" t="s">
        <v>820</v>
      </c>
      <c r="AB144" s="420" t="s">
        <v>829</v>
      </c>
      <c r="AC144" s="420">
        <v>133</v>
      </c>
      <c r="AD144" s="419" t="s">
        <v>830</v>
      </c>
      <c r="AE144" s="418" t="s">
        <v>821</v>
      </c>
      <c r="AF144" s="411" t="s">
        <v>829</v>
      </c>
      <c r="AG144" s="411">
        <v>133</v>
      </c>
      <c r="AH144" s="411">
        <v>-2</v>
      </c>
      <c r="AI144" s="414" t="s">
        <v>822</v>
      </c>
      <c r="AJ144" s="420" t="s">
        <v>833</v>
      </c>
      <c r="AK144" s="420">
        <v>133</v>
      </c>
      <c r="AL144" s="419" t="s">
        <v>830</v>
      </c>
      <c r="AM144" s="418" t="s">
        <v>825</v>
      </c>
      <c r="AN144" t="s">
        <v>824</v>
      </c>
      <c r="AO144" s="411" t="s">
        <v>829</v>
      </c>
      <c r="AP144" s="411">
        <v>133</v>
      </c>
      <c r="AQ144" s="411">
        <v>-3</v>
      </c>
      <c r="AR144" s="411" t="s">
        <v>820</v>
      </c>
      <c r="AS144" s="420" t="s">
        <v>829</v>
      </c>
      <c r="AT144" s="420">
        <v>133</v>
      </c>
      <c r="AU144" s="419" t="s">
        <v>832</v>
      </c>
      <c r="AV144" s="418" t="s">
        <v>821</v>
      </c>
      <c r="AW144" s="411" t="s">
        <v>829</v>
      </c>
      <c r="AX144" s="411">
        <v>133</v>
      </c>
      <c r="AY144" s="411">
        <v>-3</v>
      </c>
      <c r="AZ144" s="414" t="s">
        <v>822</v>
      </c>
      <c r="BA144" s="420" t="s">
        <v>833</v>
      </c>
      <c r="BB144" s="420">
        <v>133</v>
      </c>
      <c r="BC144" s="419" t="s">
        <v>832</v>
      </c>
      <c r="BD144" s="418" t="s">
        <v>834</v>
      </c>
    </row>
    <row r="145" spans="2:56" ht="13.5">
      <c r="B145" s="412"/>
      <c r="C145" s="414"/>
      <c r="D145" s="414" t="s">
        <v>823</v>
      </c>
      <c r="E145" s="54" t="s">
        <v>304</v>
      </c>
      <c r="F145" s="411" t="s">
        <v>819</v>
      </c>
      <c r="G145" s="411" t="s">
        <v>829</v>
      </c>
      <c r="H145" s="411">
        <v>134</v>
      </c>
      <c r="I145" s="411">
        <v>-1</v>
      </c>
      <c r="J145" s="411" t="s">
        <v>820</v>
      </c>
      <c r="K145" s="420" t="s">
        <v>829</v>
      </c>
      <c r="L145" s="420">
        <v>134</v>
      </c>
      <c r="M145" s="419" t="s">
        <v>831</v>
      </c>
      <c r="N145" s="418" t="s">
        <v>821</v>
      </c>
      <c r="O145" s="411" t="s">
        <v>829</v>
      </c>
      <c r="P145" s="411">
        <v>134</v>
      </c>
      <c r="Q145" s="411">
        <v>-1</v>
      </c>
      <c r="R145" s="414" t="s">
        <v>822</v>
      </c>
      <c r="S145" s="419" t="s">
        <v>833</v>
      </c>
      <c r="T145" s="419">
        <v>134</v>
      </c>
      <c r="U145" s="421" t="s">
        <v>831</v>
      </c>
      <c r="V145" s="418" t="s">
        <v>825</v>
      </c>
      <c r="W145" t="s">
        <v>824</v>
      </c>
      <c r="X145" s="411" t="s">
        <v>829</v>
      </c>
      <c r="Y145" s="411">
        <v>134</v>
      </c>
      <c r="Z145" s="411">
        <v>-2</v>
      </c>
      <c r="AA145" s="411" t="s">
        <v>820</v>
      </c>
      <c r="AB145" s="420" t="s">
        <v>829</v>
      </c>
      <c r="AC145" s="420">
        <v>134</v>
      </c>
      <c r="AD145" s="419" t="s">
        <v>830</v>
      </c>
      <c r="AE145" s="418" t="s">
        <v>821</v>
      </c>
      <c r="AF145" s="411" t="s">
        <v>829</v>
      </c>
      <c r="AG145" s="411">
        <v>134</v>
      </c>
      <c r="AH145" s="411">
        <v>-2</v>
      </c>
      <c r="AI145" s="414" t="s">
        <v>822</v>
      </c>
      <c r="AJ145" s="420" t="s">
        <v>833</v>
      </c>
      <c r="AK145" s="420">
        <v>134</v>
      </c>
      <c r="AL145" s="419" t="s">
        <v>830</v>
      </c>
      <c r="AM145" s="418" t="s">
        <v>825</v>
      </c>
      <c r="AN145" t="s">
        <v>824</v>
      </c>
      <c r="AO145" s="411" t="s">
        <v>829</v>
      </c>
      <c r="AP145" s="411">
        <v>134</v>
      </c>
      <c r="AQ145" s="411">
        <v>-3</v>
      </c>
      <c r="AR145" s="411" t="s">
        <v>820</v>
      </c>
      <c r="AS145" s="420" t="s">
        <v>829</v>
      </c>
      <c r="AT145" s="420">
        <v>134</v>
      </c>
      <c r="AU145" s="419" t="s">
        <v>832</v>
      </c>
      <c r="AV145" s="418" t="s">
        <v>821</v>
      </c>
      <c r="AW145" s="411" t="s">
        <v>829</v>
      </c>
      <c r="AX145" s="411">
        <v>134</v>
      </c>
      <c r="AY145" s="411">
        <v>-3</v>
      </c>
      <c r="AZ145" s="414" t="s">
        <v>822</v>
      </c>
      <c r="BA145" s="420" t="s">
        <v>833</v>
      </c>
      <c r="BB145" s="420">
        <v>134</v>
      </c>
      <c r="BC145" s="419" t="s">
        <v>832</v>
      </c>
      <c r="BD145" s="418" t="s">
        <v>834</v>
      </c>
    </row>
    <row r="146" spans="2:56" ht="13.5">
      <c r="B146" s="412"/>
      <c r="C146" s="414"/>
      <c r="D146" s="414" t="s">
        <v>823</v>
      </c>
      <c r="E146" s="54" t="s">
        <v>305</v>
      </c>
      <c r="F146" s="411" t="s">
        <v>819</v>
      </c>
      <c r="G146" s="411" t="s">
        <v>829</v>
      </c>
      <c r="H146" s="411">
        <v>135</v>
      </c>
      <c r="I146" s="411">
        <v>-1</v>
      </c>
      <c r="J146" s="411" t="s">
        <v>820</v>
      </c>
      <c r="K146" s="420" t="s">
        <v>829</v>
      </c>
      <c r="L146" s="420">
        <v>135</v>
      </c>
      <c r="M146" s="419" t="s">
        <v>831</v>
      </c>
      <c r="N146" s="418" t="s">
        <v>821</v>
      </c>
      <c r="O146" s="411" t="s">
        <v>829</v>
      </c>
      <c r="P146" s="411">
        <v>135</v>
      </c>
      <c r="Q146" s="411">
        <v>-1</v>
      </c>
      <c r="R146" s="414" t="s">
        <v>822</v>
      </c>
      <c r="S146" s="419" t="s">
        <v>833</v>
      </c>
      <c r="T146" s="419">
        <v>135</v>
      </c>
      <c r="U146" s="421" t="s">
        <v>831</v>
      </c>
      <c r="V146" s="418" t="s">
        <v>825</v>
      </c>
      <c r="W146" t="s">
        <v>824</v>
      </c>
      <c r="X146" s="411" t="s">
        <v>829</v>
      </c>
      <c r="Y146" s="411">
        <v>135</v>
      </c>
      <c r="Z146" s="411">
        <v>-2</v>
      </c>
      <c r="AA146" s="411" t="s">
        <v>820</v>
      </c>
      <c r="AB146" s="420" t="s">
        <v>829</v>
      </c>
      <c r="AC146" s="420">
        <v>135</v>
      </c>
      <c r="AD146" s="419" t="s">
        <v>830</v>
      </c>
      <c r="AE146" s="418" t="s">
        <v>821</v>
      </c>
      <c r="AF146" s="411" t="s">
        <v>829</v>
      </c>
      <c r="AG146" s="411">
        <v>135</v>
      </c>
      <c r="AH146" s="411">
        <v>-2</v>
      </c>
      <c r="AI146" s="414" t="s">
        <v>822</v>
      </c>
      <c r="AJ146" s="420" t="s">
        <v>833</v>
      </c>
      <c r="AK146" s="420">
        <v>135</v>
      </c>
      <c r="AL146" s="419" t="s">
        <v>830</v>
      </c>
      <c r="AM146" s="418" t="s">
        <v>825</v>
      </c>
      <c r="AN146" t="s">
        <v>824</v>
      </c>
      <c r="AO146" s="411" t="s">
        <v>829</v>
      </c>
      <c r="AP146" s="411">
        <v>135</v>
      </c>
      <c r="AQ146" s="411">
        <v>-3</v>
      </c>
      <c r="AR146" s="411" t="s">
        <v>820</v>
      </c>
      <c r="AS146" s="420" t="s">
        <v>829</v>
      </c>
      <c r="AT146" s="420">
        <v>135</v>
      </c>
      <c r="AU146" s="419" t="s">
        <v>832</v>
      </c>
      <c r="AV146" s="418" t="s">
        <v>821</v>
      </c>
      <c r="AW146" s="411" t="s">
        <v>829</v>
      </c>
      <c r="AX146" s="411">
        <v>135</v>
      </c>
      <c r="AY146" s="411">
        <v>-3</v>
      </c>
      <c r="AZ146" s="414" t="s">
        <v>822</v>
      </c>
      <c r="BA146" s="420" t="s">
        <v>833</v>
      </c>
      <c r="BB146" s="420">
        <v>135</v>
      </c>
      <c r="BC146" s="419" t="s">
        <v>832</v>
      </c>
      <c r="BD146" s="418" t="s">
        <v>834</v>
      </c>
    </row>
    <row r="147" spans="2:56" ht="13.5">
      <c r="B147" s="412"/>
      <c r="C147" s="414"/>
      <c r="D147" s="414" t="s">
        <v>823</v>
      </c>
      <c r="E147" s="54" t="s">
        <v>306</v>
      </c>
      <c r="F147" s="411" t="s">
        <v>819</v>
      </c>
      <c r="G147" s="411" t="s">
        <v>829</v>
      </c>
      <c r="H147" s="411">
        <v>136</v>
      </c>
      <c r="I147" s="411">
        <v>-1</v>
      </c>
      <c r="J147" s="411" t="s">
        <v>820</v>
      </c>
      <c r="K147" s="420" t="s">
        <v>829</v>
      </c>
      <c r="L147" s="420">
        <v>136</v>
      </c>
      <c r="M147" s="419" t="s">
        <v>831</v>
      </c>
      <c r="N147" s="418" t="s">
        <v>821</v>
      </c>
      <c r="O147" s="411" t="s">
        <v>829</v>
      </c>
      <c r="P147" s="411">
        <v>136</v>
      </c>
      <c r="Q147" s="411">
        <v>-1</v>
      </c>
      <c r="R147" s="414" t="s">
        <v>822</v>
      </c>
      <c r="S147" s="419" t="s">
        <v>833</v>
      </c>
      <c r="T147" s="419">
        <v>136</v>
      </c>
      <c r="U147" s="421" t="s">
        <v>831</v>
      </c>
      <c r="V147" s="418" t="s">
        <v>825</v>
      </c>
      <c r="W147" t="s">
        <v>824</v>
      </c>
      <c r="X147" s="411" t="s">
        <v>829</v>
      </c>
      <c r="Y147" s="411">
        <v>136</v>
      </c>
      <c r="Z147" s="411">
        <v>-2</v>
      </c>
      <c r="AA147" s="411" t="s">
        <v>820</v>
      </c>
      <c r="AB147" s="420" t="s">
        <v>829</v>
      </c>
      <c r="AC147" s="420">
        <v>136</v>
      </c>
      <c r="AD147" s="419" t="s">
        <v>830</v>
      </c>
      <c r="AE147" s="418" t="s">
        <v>821</v>
      </c>
      <c r="AF147" s="411" t="s">
        <v>829</v>
      </c>
      <c r="AG147" s="411">
        <v>136</v>
      </c>
      <c r="AH147" s="411">
        <v>-2</v>
      </c>
      <c r="AI147" s="414" t="s">
        <v>822</v>
      </c>
      <c r="AJ147" s="420" t="s">
        <v>833</v>
      </c>
      <c r="AK147" s="420">
        <v>136</v>
      </c>
      <c r="AL147" s="419" t="s">
        <v>830</v>
      </c>
      <c r="AM147" s="418" t="s">
        <v>825</v>
      </c>
      <c r="AN147" t="s">
        <v>824</v>
      </c>
      <c r="AO147" s="411" t="s">
        <v>829</v>
      </c>
      <c r="AP147" s="411">
        <v>136</v>
      </c>
      <c r="AQ147" s="411">
        <v>-3</v>
      </c>
      <c r="AR147" s="411" t="s">
        <v>820</v>
      </c>
      <c r="AS147" s="420" t="s">
        <v>829</v>
      </c>
      <c r="AT147" s="420">
        <v>136</v>
      </c>
      <c r="AU147" s="419" t="s">
        <v>832</v>
      </c>
      <c r="AV147" s="418" t="s">
        <v>821</v>
      </c>
      <c r="AW147" s="411" t="s">
        <v>829</v>
      </c>
      <c r="AX147" s="411">
        <v>136</v>
      </c>
      <c r="AY147" s="411">
        <v>-3</v>
      </c>
      <c r="AZ147" s="414" t="s">
        <v>822</v>
      </c>
      <c r="BA147" s="420" t="s">
        <v>833</v>
      </c>
      <c r="BB147" s="420">
        <v>136</v>
      </c>
      <c r="BC147" s="419" t="s">
        <v>832</v>
      </c>
      <c r="BD147" s="418" t="s">
        <v>834</v>
      </c>
    </row>
    <row r="148" spans="2:56" ht="13.5">
      <c r="B148" s="412"/>
      <c r="C148" s="414"/>
      <c r="D148" s="414" t="s">
        <v>823</v>
      </c>
      <c r="E148" s="54" t="s">
        <v>307</v>
      </c>
      <c r="F148" s="411" t="s">
        <v>819</v>
      </c>
      <c r="G148" s="411" t="s">
        <v>829</v>
      </c>
      <c r="H148" s="411">
        <v>137</v>
      </c>
      <c r="I148" s="411">
        <v>-1</v>
      </c>
      <c r="J148" s="411" t="s">
        <v>820</v>
      </c>
      <c r="K148" s="420" t="s">
        <v>829</v>
      </c>
      <c r="L148" s="420">
        <v>137</v>
      </c>
      <c r="M148" s="419" t="s">
        <v>831</v>
      </c>
      <c r="N148" s="418" t="s">
        <v>821</v>
      </c>
      <c r="O148" s="411" t="s">
        <v>829</v>
      </c>
      <c r="P148" s="411">
        <v>137</v>
      </c>
      <c r="Q148" s="411">
        <v>-1</v>
      </c>
      <c r="R148" s="414" t="s">
        <v>822</v>
      </c>
      <c r="S148" s="419" t="s">
        <v>833</v>
      </c>
      <c r="T148" s="419">
        <v>137</v>
      </c>
      <c r="U148" s="421" t="s">
        <v>831</v>
      </c>
      <c r="V148" s="418" t="s">
        <v>825</v>
      </c>
      <c r="W148" t="s">
        <v>824</v>
      </c>
      <c r="X148" s="411" t="s">
        <v>829</v>
      </c>
      <c r="Y148" s="411">
        <v>137</v>
      </c>
      <c r="Z148" s="411">
        <v>-2</v>
      </c>
      <c r="AA148" s="411" t="s">
        <v>820</v>
      </c>
      <c r="AB148" s="420" t="s">
        <v>829</v>
      </c>
      <c r="AC148" s="420">
        <v>137</v>
      </c>
      <c r="AD148" s="419" t="s">
        <v>830</v>
      </c>
      <c r="AE148" s="418" t="s">
        <v>821</v>
      </c>
      <c r="AF148" s="411" t="s">
        <v>829</v>
      </c>
      <c r="AG148" s="411">
        <v>137</v>
      </c>
      <c r="AH148" s="411">
        <v>-2</v>
      </c>
      <c r="AI148" s="414" t="s">
        <v>822</v>
      </c>
      <c r="AJ148" s="420" t="s">
        <v>833</v>
      </c>
      <c r="AK148" s="420">
        <v>137</v>
      </c>
      <c r="AL148" s="419" t="s">
        <v>830</v>
      </c>
      <c r="AM148" s="418" t="s">
        <v>825</v>
      </c>
      <c r="AN148" t="s">
        <v>824</v>
      </c>
      <c r="AO148" s="411" t="s">
        <v>829</v>
      </c>
      <c r="AP148" s="411">
        <v>137</v>
      </c>
      <c r="AQ148" s="411">
        <v>-3</v>
      </c>
      <c r="AR148" s="411" t="s">
        <v>820</v>
      </c>
      <c r="AS148" s="420" t="s">
        <v>829</v>
      </c>
      <c r="AT148" s="420">
        <v>137</v>
      </c>
      <c r="AU148" s="419" t="s">
        <v>832</v>
      </c>
      <c r="AV148" s="418" t="s">
        <v>821</v>
      </c>
      <c r="AW148" s="411" t="s">
        <v>829</v>
      </c>
      <c r="AX148" s="411">
        <v>137</v>
      </c>
      <c r="AY148" s="411">
        <v>-3</v>
      </c>
      <c r="AZ148" s="414" t="s">
        <v>822</v>
      </c>
      <c r="BA148" s="420" t="s">
        <v>833</v>
      </c>
      <c r="BB148" s="420">
        <v>137</v>
      </c>
      <c r="BC148" s="419" t="s">
        <v>832</v>
      </c>
      <c r="BD148" s="418" t="s">
        <v>834</v>
      </c>
    </row>
    <row r="149" spans="2:56" ht="13.5">
      <c r="B149" s="412"/>
      <c r="C149" s="414"/>
      <c r="D149" s="414" t="s">
        <v>823</v>
      </c>
      <c r="E149" s="54" t="s">
        <v>308</v>
      </c>
      <c r="F149" s="411" t="s">
        <v>819</v>
      </c>
      <c r="G149" s="411" t="s">
        <v>829</v>
      </c>
      <c r="H149" s="411">
        <v>138</v>
      </c>
      <c r="I149" s="411">
        <v>-1</v>
      </c>
      <c r="J149" s="411" t="s">
        <v>820</v>
      </c>
      <c r="K149" s="420" t="s">
        <v>829</v>
      </c>
      <c r="L149" s="420">
        <v>138</v>
      </c>
      <c r="M149" s="419" t="s">
        <v>831</v>
      </c>
      <c r="N149" s="418" t="s">
        <v>821</v>
      </c>
      <c r="O149" s="411" t="s">
        <v>829</v>
      </c>
      <c r="P149" s="411">
        <v>138</v>
      </c>
      <c r="Q149" s="411">
        <v>-1</v>
      </c>
      <c r="R149" s="414" t="s">
        <v>822</v>
      </c>
      <c r="S149" s="419" t="s">
        <v>833</v>
      </c>
      <c r="T149" s="419">
        <v>138</v>
      </c>
      <c r="U149" s="421" t="s">
        <v>831</v>
      </c>
      <c r="V149" s="418" t="s">
        <v>825</v>
      </c>
      <c r="W149" t="s">
        <v>824</v>
      </c>
      <c r="X149" s="411" t="s">
        <v>829</v>
      </c>
      <c r="Y149" s="411">
        <v>138</v>
      </c>
      <c r="Z149" s="411">
        <v>-2</v>
      </c>
      <c r="AA149" s="411" t="s">
        <v>820</v>
      </c>
      <c r="AB149" s="420" t="s">
        <v>829</v>
      </c>
      <c r="AC149" s="420">
        <v>138</v>
      </c>
      <c r="AD149" s="419" t="s">
        <v>830</v>
      </c>
      <c r="AE149" s="418" t="s">
        <v>821</v>
      </c>
      <c r="AF149" s="411" t="s">
        <v>829</v>
      </c>
      <c r="AG149" s="411">
        <v>138</v>
      </c>
      <c r="AH149" s="411">
        <v>-2</v>
      </c>
      <c r="AI149" s="414" t="s">
        <v>822</v>
      </c>
      <c r="AJ149" s="420" t="s">
        <v>833</v>
      </c>
      <c r="AK149" s="420">
        <v>138</v>
      </c>
      <c r="AL149" s="419" t="s">
        <v>830</v>
      </c>
      <c r="AM149" s="418" t="s">
        <v>825</v>
      </c>
      <c r="AN149" t="s">
        <v>824</v>
      </c>
      <c r="AO149" s="411" t="s">
        <v>829</v>
      </c>
      <c r="AP149" s="411">
        <v>138</v>
      </c>
      <c r="AQ149" s="411">
        <v>-3</v>
      </c>
      <c r="AR149" s="411" t="s">
        <v>820</v>
      </c>
      <c r="AS149" s="420" t="s">
        <v>829</v>
      </c>
      <c r="AT149" s="420">
        <v>138</v>
      </c>
      <c r="AU149" s="419" t="s">
        <v>832</v>
      </c>
      <c r="AV149" s="418" t="s">
        <v>821</v>
      </c>
      <c r="AW149" s="411" t="s">
        <v>829</v>
      </c>
      <c r="AX149" s="411">
        <v>138</v>
      </c>
      <c r="AY149" s="411">
        <v>-3</v>
      </c>
      <c r="AZ149" s="414" t="s">
        <v>822</v>
      </c>
      <c r="BA149" s="420" t="s">
        <v>833</v>
      </c>
      <c r="BB149" s="420">
        <v>138</v>
      </c>
      <c r="BC149" s="419" t="s">
        <v>832</v>
      </c>
      <c r="BD149" s="418" t="s">
        <v>834</v>
      </c>
    </row>
    <row r="150" spans="2:56" ht="13.5">
      <c r="B150" s="412"/>
      <c r="C150" s="414"/>
      <c r="D150" s="414" t="s">
        <v>823</v>
      </c>
      <c r="E150" s="149" t="s">
        <v>281</v>
      </c>
      <c r="F150" s="411" t="s">
        <v>819</v>
      </c>
      <c r="G150" s="411" t="s">
        <v>829</v>
      </c>
      <c r="H150" s="411">
        <v>139</v>
      </c>
      <c r="I150" s="411">
        <v>-1</v>
      </c>
      <c r="J150" s="411" t="s">
        <v>820</v>
      </c>
      <c r="K150" s="420" t="s">
        <v>829</v>
      </c>
      <c r="L150" s="420">
        <v>139</v>
      </c>
      <c r="M150" s="419" t="s">
        <v>831</v>
      </c>
      <c r="N150" s="418" t="s">
        <v>821</v>
      </c>
      <c r="O150" s="411" t="s">
        <v>829</v>
      </c>
      <c r="P150" s="411">
        <v>139</v>
      </c>
      <c r="Q150" s="411">
        <v>-1</v>
      </c>
      <c r="R150" s="414" t="s">
        <v>822</v>
      </c>
      <c r="S150" s="419" t="s">
        <v>833</v>
      </c>
      <c r="T150" s="419">
        <v>139</v>
      </c>
      <c r="U150" s="421" t="s">
        <v>831</v>
      </c>
      <c r="V150" s="418" t="s">
        <v>825</v>
      </c>
      <c r="W150" t="s">
        <v>824</v>
      </c>
      <c r="X150" s="411" t="s">
        <v>829</v>
      </c>
      <c r="Y150" s="411">
        <v>139</v>
      </c>
      <c r="Z150" s="411">
        <v>-2</v>
      </c>
      <c r="AA150" s="411" t="s">
        <v>820</v>
      </c>
      <c r="AB150" s="420" t="s">
        <v>829</v>
      </c>
      <c r="AC150" s="420">
        <v>139</v>
      </c>
      <c r="AD150" s="419" t="s">
        <v>830</v>
      </c>
      <c r="AE150" s="418" t="s">
        <v>821</v>
      </c>
      <c r="AF150" s="411" t="s">
        <v>829</v>
      </c>
      <c r="AG150" s="411">
        <v>139</v>
      </c>
      <c r="AH150" s="411">
        <v>-2</v>
      </c>
      <c r="AI150" s="414" t="s">
        <v>822</v>
      </c>
      <c r="AJ150" s="420" t="s">
        <v>833</v>
      </c>
      <c r="AK150" s="420">
        <v>139</v>
      </c>
      <c r="AL150" s="419" t="s">
        <v>830</v>
      </c>
      <c r="AM150" s="418" t="s">
        <v>825</v>
      </c>
      <c r="AN150" t="s">
        <v>824</v>
      </c>
      <c r="AO150" s="411" t="s">
        <v>829</v>
      </c>
      <c r="AP150" s="411">
        <v>139</v>
      </c>
      <c r="AQ150" s="411">
        <v>-3</v>
      </c>
      <c r="AR150" s="411" t="s">
        <v>820</v>
      </c>
      <c r="AS150" s="420" t="s">
        <v>829</v>
      </c>
      <c r="AT150" s="420">
        <v>139</v>
      </c>
      <c r="AU150" s="419" t="s">
        <v>832</v>
      </c>
      <c r="AV150" s="418" t="s">
        <v>821</v>
      </c>
      <c r="AW150" s="411" t="s">
        <v>829</v>
      </c>
      <c r="AX150" s="411">
        <v>139</v>
      </c>
      <c r="AY150" s="411">
        <v>-3</v>
      </c>
      <c r="AZ150" s="414" t="s">
        <v>822</v>
      </c>
      <c r="BA150" s="420" t="s">
        <v>833</v>
      </c>
      <c r="BB150" s="420">
        <v>139</v>
      </c>
      <c r="BC150" s="419" t="s">
        <v>832</v>
      </c>
      <c r="BD150" s="418" t="s">
        <v>834</v>
      </c>
    </row>
    <row r="151" spans="2:56" ht="13.5">
      <c r="B151" s="412"/>
      <c r="C151" s="414"/>
      <c r="D151" s="414" t="s">
        <v>823</v>
      </c>
      <c r="E151" s="136"/>
      <c r="F151" s="411" t="s">
        <v>819</v>
      </c>
      <c r="G151" s="411" t="s">
        <v>829</v>
      </c>
      <c r="H151" s="411">
        <v>140</v>
      </c>
      <c r="I151" s="411">
        <v>-1</v>
      </c>
      <c r="J151" s="411" t="s">
        <v>820</v>
      </c>
      <c r="K151" s="420" t="s">
        <v>829</v>
      </c>
      <c r="L151" s="420">
        <v>140</v>
      </c>
      <c r="M151" s="419" t="s">
        <v>831</v>
      </c>
      <c r="N151" s="418" t="s">
        <v>821</v>
      </c>
      <c r="O151" s="411" t="s">
        <v>829</v>
      </c>
      <c r="P151" s="411">
        <v>140</v>
      </c>
      <c r="Q151" s="411">
        <v>-1</v>
      </c>
      <c r="R151" s="414" t="s">
        <v>822</v>
      </c>
      <c r="S151" s="419" t="s">
        <v>833</v>
      </c>
      <c r="T151" s="419">
        <v>140</v>
      </c>
      <c r="U151" s="421" t="s">
        <v>831</v>
      </c>
      <c r="V151" s="418" t="s">
        <v>825</v>
      </c>
      <c r="W151" t="s">
        <v>824</v>
      </c>
      <c r="X151" s="411" t="s">
        <v>829</v>
      </c>
      <c r="Y151" s="411">
        <v>140</v>
      </c>
      <c r="Z151" s="411">
        <v>-2</v>
      </c>
      <c r="AA151" s="411" t="s">
        <v>820</v>
      </c>
      <c r="AB151" s="420" t="s">
        <v>829</v>
      </c>
      <c r="AC151" s="420">
        <v>140</v>
      </c>
      <c r="AD151" s="419" t="s">
        <v>830</v>
      </c>
      <c r="AE151" s="418" t="s">
        <v>821</v>
      </c>
      <c r="AF151" s="411" t="s">
        <v>829</v>
      </c>
      <c r="AG151" s="411">
        <v>140</v>
      </c>
      <c r="AH151" s="411">
        <v>-2</v>
      </c>
      <c r="AI151" s="414" t="s">
        <v>822</v>
      </c>
      <c r="AJ151" s="420" t="s">
        <v>833</v>
      </c>
      <c r="AK151" s="420">
        <v>140</v>
      </c>
      <c r="AL151" s="419" t="s">
        <v>830</v>
      </c>
      <c r="AM151" s="418" t="s">
        <v>825</v>
      </c>
      <c r="AN151" t="s">
        <v>824</v>
      </c>
      <c r="AO151" s="411" t="s">
        <v>829</v>
      </c>
      <c r="AP151" s="411">
        <v>140</v>
      </c>
      <c r="AQ151" s="411">
        <v>-3</v>
      </c>
      <c r="AR151" s="411" t="s">
        <v>820</v>
      </c>
      <c r="AS151" s="420" t="s">
        <v>829</v>
      </c>
      <c r="AT151" s="420">
        <v>140</v>
      </c>
      <c r="AU151" s="419" t="s">
        <v>832</v>
      </c>
      <c r="AV151" s="418" t="s">
        <v>821</v>
      </c>
      <c r="AW151" s="411" t="s">
        <v>829</v>
      </c>
      <c r="AX151" s="411">
        <v>140</v>
      </c>
      <c r="AY151" s="411">
        <v>-3</v>
      </c>
      <c r="AZ151" s="414" t="s">
        <v>822</v>
      </c>
      <c r="BA151" s="420" t="s">
        <v>833</v>
      </c>
      <c r="BB151" s="420">
        <v>140</v>
      </c>
      <c r="BC151" s="419" t="s">
        <v>832</v>
      </c>
      <c r="BD151" s="418" t="s">
        <v>834</v>
      </c>
    </row>
    <row r="152" spans="2:56" ht="13.5">
      <c r="B152" s="412"/>
      <c r="C152" s="414"/>
      <c r="D152" s="414" t="s">
        <v>823</v>
      </c>
      <c r="E152" s="54" t="s">
        <v>309</v>
      </c>
      <c r="F152" s="411" t="s">
        <v>819</v>
      </c>
      <c r="G152" s="411" t="s">
        <v>829</v>
      </c>
      <c r="H152" s="411">
        <v>141</v>
      </c>
      <c r="I152" s="411">
        <v>-1</v>
      </c>
      <c r="J152" s="411" t="s">
        <v>820</v>
      </c>
      <c r="K152" s="420" t="s">
        <v>829</v>
      </c>
      <c r="L152" s="420">
        <v>141</v>
      </c>
      <c r="M152" s="419" t="s">
        <v>831</v>
      </c>
      <c r="N152" s="418" t="s">
        <v>821</v>
      </c>
      <c r="O152" s="411" t="s">
        <v>829</v>
      </c>
      <c r="P152" s="411">
        <v>141</v>
      </c>
      <c r="Q152" s="411">
        <v>-1</v>
      </c>
      <c r="R152" s="414" t="s">
        <v>822</v>
      </c>
      <c r="S152" s="419" t="s">
        <v>833</v>
      </c>
      <c r="T152" s="419">
        <v>141</v>
      </c>
      <c r="U152" s="421" t="s">
        <v>831</v>
      </c>
      <c r="V152" s="418" t="s">
        <v>825</v>
      </c>
      <c r="W152" t="s">
        <v>824</v>
      </c>
      <c r="X152" s="411" t="s">
        <v>829</v>
      </c>
      <c r="Y152" s="411">
        <v>141</v>
      </c>
      <c r="Z152" s="411">
        <v>-2</v>
      </c>
      <c r="AA152" s="411" t="s">
        <v>820</v>
      </c>
      <c r="AB152" s="420" t="s">
        <v>829</v>
      </c>
      <c r="AC152" s="420">
        <v>141</v>
      </c>
      <c r="AD152" s="419" t="s">
        <v>830</v>
      </c>
      <c r="AE152" s="418" t="s">
        <v>821</v>
      </c>
      <c r="AF152" s="411" t="s">
        <v>829</v>
      </c>
      <c r="AG152" s="411">
        <v>141</v>
      </c>
      <c r="AH152" s="411">
        <v>-2</v>
      </c>
      <c r="AI152" s="414" t="s">
        <v>822</v>
      </c>
      <c r="AJ152" s="420" t="s">
        <v>833</v>
      </c>
      <c r="AK152" s="420">
        <v>141</v>
      </c>
      <c r="AL152" s="419" t="s">
        <v>830</v>
      </c>
      <c r="AM152" s="418" t="s">
        <v>825</v>
      </c>
      <c r="AN152" t="s">
        <v>824</v>
      </c>
      <c r="AO152" s="411" t="s">
        <v>829</v>
      </c>
      <c r="AP152" s="411">
        <v>141</v>
      </c>
      <c r="AQ152" s="411">
        <v>-3</v>
      </c>
      <c r="AR152" s="411" t="s">
        <v>820</v>
      </c>
      <c r="AS152" s="420" t="s">
        <v>829</v>
      </c>
      <c r="AT152" s="420">
        <v>141</v>
      </c>
      <c r="AU152" s="419" t="s">
        <v>832</v>
      </c>
      <c r="AV152" s="418" t="s">
        <v>821</v>
      </c>
      <c r="AW152" s="411" t="s">
        <v>829</v>
      </c>
      <c r="AX152" s="411">
        <v>141</v>
      </c>
      <c r="AY152" s="411">
        <v>-3</v>
      </c>
      <c r="AZ152" s="414" t="s">
        <v>822</v>
      </c>
      <c r="BA152" s="420" t="s">
        <v>833</v>
      </c>
      <c r="BB152" s="420">
        <v>141</v>
      </c>
      <c r="BC152" s="419" t="s">
        <v>832</v>
      </c>
      <c r="BD152" s="418" t="s">
        <v>834</v>
      </c>
    </row>
    <row r="153" spans="2:56" ht="15">
      <c r="B153" s="412"/>
      <c r="C153" s="414"/>
      <c r="D153" s="414" t="s">
        <v>823</v>
      </c>
      <c r="E153" s="54" t="s">
        <v>310</v>
      </c>
      <c r="F153" s="411" t="s">
        <v>819</v>
      </c>
      <c r="G153" s="411" t="s">
        <v>829</v>
      </c>
      <c r="H153" s="411">
        <v>142</v>
      </c>
      <c r="I153" s="411">
        <v>-1</v>
      </c>
      <c r="J153" s="411" t="s">
        <v>820</v>
      </c>
      <c r="K153" s="420" t="s">
        <v>829</v>
      </c>
      <c r="L153" s="420">
        <v>142</v>
      </c>
      <c r="M153" s="419" t="s">
        <v>831</v>
      </c>
      <c r="N153" s="418" t="s">
        <v>821</v>
      </c>
      <c r="O153" s="411" t="s">
        <v>829</v>
      </c>
      <c r="P153" s="411">
        <v>142</v>
      </c>
      <c r="Q153" s="411">
        <v>-1</v>
      </c>
      <c r="R153" s="414" t="s">
        <v>822</v>
      </c>
      <c r="S153" s="419" t="s">
        <v>833</v>
      </c>
      <c r="T153" s="419">
        <v>142</v>
      </c>
      <c r="U153" s="421" t="s">
        <v>831</v>
      </c>
      <c r="V153" s="418" t="s">
        <v>825</v>
      </c>
      <c r="W153" t="s">
        <v>824</v>
      </c>
      <c r="X153" s="411" t="s">
        <v>829</v>
      </c>
      <c r="Y153" s="411">
        <v>142</v>
      </c>
      <c r="Z153" s="411">
        <v>-2</v>
      </c>
      <c r="AA153" s="411" t="s">
        <v>820</v>
      </c>
      <c r="AB153" s="420" t="s">
        <v>829</v>
      </c>
      <c r="AC153" s="420">
        <v>142</v>
      </c>
      <c r="AD153" s="419" t="s">
        <v>830</v>
      </c>
      <c r="AE153" s="418" t="s">
        <v>821</v>
      </c>
      <c r="AF153" s="411" t="s">
        <v>829</v>
      </c>
      <c r="AG153" s="411">
        <v>142</v>
      </c>
      <c r="AH153" s="411">
        <v>-2</v>
      </c>
      <c r="AI153" s="414" t="s">
        <v>822</v>
      </c>
      <c r="AJ153" s="420" t="s">
        <v>833</v>
      </c>
      <c r="AK153" s="420">
        <v>142</v>
      </c>
      <c r="AL153" s="419" t="s">
        <v>830</v>
      </c>
      <c r="AM153" s="418" t="s">
        <v>825</v>
      </c>
      <c r="AN153" t="s">
        <v>824</v>
      </c>
      <c r="AO153" s="411" t="s">
        <v>829</v>
      </c>
      <c r="AP153" s="411">
        <v>142</v>
      </c>
      <c r="AQ153" s="411">
        <v>-3</v>
      </c>
      <c r="AR153" s="411" t="s">
        <v>820</v>
      </c>
      <c r="AS153" s="420" t="s">
        <v>829</v>
      </c>
      <c r="AT153" s="420">
        <v>142</v>
      </c>
      <c r="AU153" s="419" t="s">
        <v>832</v>
      </c>
      <c r="AV153" s="418" t="s">
        <v>821</v>
      </c>
      <c r="AW153" s="411" t="s">
        <v>829</v>
      </c>
      <c r="AX153" s="411">
        <v>142</v>
      </c>
      <c r="AY153" s="411">
        <v>-3</v>
      </c>
      <c r="AZ153" s="414" t="s">
        <v>822</v>
      </c>
      <c r="BA153" s="420" t="s">
        <v>833</v>
      </c>
      <c r="BB153" s="420">
        <v>142</v>
      </c>
      <c r="BC153" s="419" t="s">
        <v>832</v>
      </c>
      <c r="BD153" s="418" t="s">
        <v>834</v>
      </c>
    </row>
    <row r="154" spans="2:56" ht="13.5">
      <c r="B154" s="412"/>
      <c r="C154" s="414"/>
      <c r="D154" s="414" t="s">
        <v>823</v>
      </c>
      <c r="E154" s="54" t="s">
        <v>311</v>
      </c>
      <c r="F154" s="411" t="s">
        <v>819</v>
      </c>
      <c r="G154" s="411" t="s">
        <v>829</v>
      </c>
      <c r="H154" s="411">
        <v>143</v>
      </c>
      <c r="I154" s="411">
        <v>-1</v>
      </c>
      <c r="J154" s="411" t="s">
        <v>820</v>
      </c>
      <c r="K154" s="420" t="s">
        <v>829</v>
      </c>
      <c r="L154" s="420">
        <v>143</v>
      </c>
      <c r="M154" s="419" t="s">
        <v>831</v>
      </c>
      <c r="N154" s="418" t="s">
        <v>821</v>
      </c>
      <c r="O154" s="411" t="s">
        <v>829</v>
      </c>
      <c r="P154" s="411">
        <v>143</v>
      </c>
      <c r="Q154" s="411">
        <v>-1</v>
      </c>
      <c r="R154" s="414" t="s">
        <v>822</v>
      </c>
      <c r="S154" s="419" t="s">
        <v>833</v>
      </c>
      <c r="T154" s="419">
        <v>143</v>
      </c>
      <c r="U154" s="421" t="s">
        <v>831</v>
      </c>
      <c r="V154" s="418" t="s">
        <v>825</v>
      </c>
      <c r="W154" t="s">
        <v>824</v>
      </c>
      <c r="X154" s="411" t="s">
        <v>829</v>
      </c>
      <c r="Y154" s="411">
        <v>143</v>
      </c>
      <c r="Z154" s="411">
        <v>-2</v>
      </c>
      <c r="AA154" s="411" t="s">
        <v>820</v>
      </c>
      <c r="AB154" s="420" t="s">
        <v>829</v>
      </c>
      <c r="AC154" s="420">
        <v>143</v>
      </c>
      <c r="AD154" s="419" t="s">
        <v>830</v>
      </c>
      <c r="AE154" s="418" t="s">
        <v>821</v>
      </c>
      <c r="AF154" s="411" t="s">
        <v>829</v>
      </c>
      <c r="AG154" s="411">
        <v>143</v>
      </c>
      <c r="AH154" s="411">
        <v>-2</v>
      </c>
      <c r="AI154" s="414" t="s">
        <v>822</v>
      </c>
      <c r="AJ154" s="420" t="s">
        <v>833</v>
      </c>
      <c r="AK154" s="420">
        <v>143</v>
      </c>
      <c r="AL154" s="419" t="s">
        <v>830</v>
      </c>
      <c r="AM154" s="418" t="s">
        <v>825</v>
      </c>
      <c r="AN154" t="s">
        <v>824</v>
      </c>
      <c r="AO154" s="411" t="s">
        <v>829</v>
      </c>
      <c r="AP154" s="411">
        <v>143</v>
      </c>
      <c r="AQ154" s="411">
        <v>-3</v>
      </c>
      <c r="AR154" s="411" t="s">
        <v>820</v>
      </c>
      <c r="AS154" s="420" t="s">
        <v>829</v>
      </c>
      <c r="AT154" s="420">
        <v>143</v>
      </c>
      <c r="AU154" s="419" t="s">
        <v>832</v>
      </c>
      <c r="AV154" s="418" t="s">
        <v>821</v>
      </c>
      <c r="AW154" s="411" t="s">
        <v>829</v>
      </c>
      <c r="AX154" s="411">
        <v>143</v>
      </c>
      <c r="AY154" s="411">
        <v>-3</v>
      </c>
      <c r="AZ154" s="414" t="s">
        <v>822</v>
      </c>
      <c r="BA154" s="420" t="s">
        <v>833</v>
      </c>
      <c r="BB154" s="420">
        <v>143</v>
      </c>
      <c r="BC154" s="419" t="s">
        <v>832</v>
      </c>
      <c r="BD154" s="418" t="s">
        <v>834</v>
      </c>
    </row>
    <row r="155" spans="2:56" ht="13.5">
      <c r="B155" s="412"/>
      <c r="C155" s="414"/>
      <c r="D155" s="414" t="s">
        <v>823</v>
      </c>
      <c r="E155" s="54" t="s">
        <v>312</v>
      </c>
      <c r="F155" s="411" t="s">
        <v>819</v>
      </c>
      <c r="G155" s="411" t="s">
        <v>829</v>
      </c>
      <c r="H155" s="411">
        <v>144</v>
      </c>
      <c r="I155" s="411">
        <v>-1</v>
      </c>
      <c r="J155" s="411" t="s">
        <v>820</v>
      </c>
      <c r="K155" s="420" t="s">
        <v>829</v>
      </c>
      <c r="L155" s="420">
        <v>144</v>
      </c>
      <c r="M155" s="419" t="s">
        <v>831</v>
      </c>
      <c r="N155" s="418" t="s">
        <v>821</v>
      </c>
      <c r="O155" s="411" t="s">
        <v>829</v>
      </c>
      <c r="P155" s="411">
        <v>144</v>
      </c>
      <c r="Q155" s="411">
        <v>-1</v>
      </c>
      <c r="R155" s="414" t="s">
        <v>822</v>
      </c>
      <c r="S155" s="419" t="s">
        <v>833</v>
      </c>
      <c r="T155" s="419">
        <v>144</v>
      </c>
      <c r="U155" s="421" t="s">
        <v>831</v>
      </c>
      <c r="V155" s="418" t="s">
        <v>825</v>
      </c>
      <c r="W155" t="s">
        <v>824</v>
      </c>
      <c r="X155" s="411" t="s">
        <v>829</v>
      </c>
      <c r="Y155" s="411">
        <v>144</v>
      </c>
      <c r="Z155" s="411">
        <v>-2</v>
      </c>
      <c r="AA155" s="411" t="s">
        <v>820</v>
      </c>
      <c r="AB155" s="420" t="s">
        <v>829</v>
      </c>
      <c r="AC155" s="420">
        <v>144</v>
      </c>
      <c r="AD155" s="419" t="s">
        <v>830</v>
      </c>
      <c r="AE155" s="418" t="s">
        <v>821</v>
      </c>
      <c r="AF155" s="411" t="s">
        <v>829</v>
      </c>
      <c r="AG155" s="411">
        <v>144</v>
      </c>
      <c r="AH155" s="411">
        <v>-2</v>
      </c>
      <c r="AI155" s="414" t="s">
        <v>822</v>
      </c>
      <c r="AJ155" s="420" t="s">
        <v>833</v>
      </c>
      <c r="AK155" s="420">
        <v>144</v>
      </c>
      <c r="AL155" s="419" t="s">
        <v>830</v>
      </c>
      <c r="AM155" s="418" t="s">
        <v>825</v>
      </c>
      <c r="AN155" t="s">
        <v>824</v>
      </c>
      <c r="AO155" s="411" t="s">
        <v>829</v>
      </c>
      <c r="AP155" s="411">
        <v>144</v>
      </c>
      <c r="AQ155" s="411">
        <v>-3</v>
      </c>
      <c r="AR155" s="411" t="s">
        <v>820</v>
      </c>
      <c r="AS155" s="420" t="s">
        <v>829</v>
      </c>
      <c r="AT155" s="420">
        <v>144</v>
      </c>
      <c r="AU155" s="419" t="s">
        <v>832</v>
      </c>
      <c r="AV155" s="418" t="s">
        <v>821</v>
      </c>
      <c r="AW155" s="411" t="s">
        <v>829</v>
      </c>
      <c r="AX155" s="411">
        <v>144</v>
      </c>
      <c r="AY155" s="411">
        <v>-3</v>
      </c>
      <c r="AZ155" s="414" t="s">
        <v>822</v>
      </c>
      <c r="BA155" s="420" t="s">
        <v>833</v>
      </c>
      <c r="BB155" s="420">
        <v>144</v>
      </c>
      <c r="BC155" s="419" t="s">
        <v>832</v>
      </c>
      <c r="BD155" s="418" t="s">
        <v>834</v>
      </c>
    </row>
    <row r="156" spans="2:56" ht="13.5">
      <c r="B156" s="412"/>
      <c r="C156" s="414"/>
      <c r="D156" s="414" t="s">
        <v>823</v>
      </c>
      <c r="E156" s="54" t="s">
        <v>314</v>
      </c>
      <c r="F156" s="411" t="s">
        <v>819</v>
      </c>
      <c r="G156" s="411" t="s">
        <v>829</v>
      </c>
      <c r="H156" s="411">
        <v>145</v>
      </c>
      <c r="I156" s="411">
        <v>-1</v>
      </c>
      <c r="J156" s="411" t="s">
        <v>820</v>
      </c>
      <c r="K156" s="420" t="s">
        <v>829</v>
      </c>
      <c r="L156" s="420">
        <v>145</v>
      </c>
      <c r="M156" s="419" t="s">
        <v>831</v>
      </c>
      <c r="N156" s="418" t="s">
        <v>821</v>
      </c>
      <c r="O156" s="411" t="s">
        <v>829</v>
      </c>
      <c r="P156" s="411">
        <v>145</v>
      </c>
      <c r="Q156" s="411">
        <v>-1</v>
      </c>
      <c r="R156" s="414" t="s">
        <v>822</v>
      </c>
      <c r="S156" s="419" t="s">
        <v>833</v>
      </c>
      <c r="T156" s="419">
        <v>145</v>
      </c>
      <c r="U156" s="421" t="s">
        <v>831</v>
      </c>
      <c r="V156" s="418" t="s">
        <v>825</v>
      </c>
      <c r="W156" t="s">
        <v>824</v>
      </c>
      <c r="X156" s="411" t="s">
        <v>829</v>
      </c>
      <c r="Y156" s="411">
        <v>145</v>
      </c>
      <c r="Z156" s="411">
        <v>-2</v>
      </c>
      <c r="AA156" s="411" t="s">
        <v>820</v>
      </c>
      <c r="AB156" s="420" t="s">
        <v>829</v>
      </c>
      <c r="AC156" s="420">
        <v>145</v>
      </c>
      <c r="AD156" s="419" t="s">
        <v>830</v>
      </c>
      <c r="AE156" s="418" t="s">
        <v>821</v>
      </c>
      <c r="AF156" s="411" t="s">
        <v>829</v>
      </c>
      <c r="AG156" s="411">
        <v>145</v>
      </c>
      <c r="AH156" s="411">
        <v>-2</v>
      </c>
      <c r="AI156" s="414" t="s">
        <v>822</v>
      </c>
      <c r="AJ156" s="420" t="s">
        <v>833</v>
      </c>
      <c r="AK156" s="420">
        <v>145</v>
      </c>
      <c r="AL156" s="419" t="s">
        <v>830</v>
      </c>
      <c r="AM156" s="418" t="s">
        <v>825</v>
      </c>
      <c r="AN156" t="s">
        <v>824</v>
      </c>
      <c r="AO156" s="411" t="s">
        <v>829</v>
      </c>
      <c r="AP156" s="411">
        <v>145</v>
      </c>
      <c r="AQ156" s="411">
        <v>-3</v>
      </c>
      <c r="AR156" s="411" t="s">
        <v>820</v>
      </c>
      <c r="AS156" s="420" t="s">
        <v>829</v>
      </c>
      <c r="AT156" s="420">
        <v>145</v>
      </c>
      <c r="AU156" s="419" t="s">
        <v>832</v>
      </c>
      <c r="AV156" s="418" t="s">
        <v>821</v>
      </c>
      <c r="AW156" s="411" t="s">
        <v>829</v>
      </c>
      <c r="AX156" s="411">
        <v>145</v>
      </c>
      <c r="AY156" s="411">
        <v>-3</v>
      </c>
      <c r="AZ156" s="414" t="s">
        <v>822</v>
      </c>
      <c r="BA156" s="420" t="s">
        <v>833</v>
      </c>
      <c r="BB156" s="420">
        <v>145</v>
      </c>
      <c r="BC156" s="419" t="s">
        <v>832</v>
      </c>
      <c r="BD156" s="418" t="s">
        <v>834</v>
      </c>
    </row>
    <row r="157" spans="2:56" ht="13.5">
      <c r="B157" s="412"/>
      <c r="C157" s="414"/>
      <c r="D157" s="414" t="s">
        <v>823</v>
      </c>
      <c r="E157" s="54" t="s">
        <v>315</v>
      </c>
      <c r="F157" s="411" t="s">
        <v>819</v>
      </c>
      <c r="G157" s="411" t="s">
        <v>829</v>
      </c>
      <c r="H157" s="411">
        <v>146</v>
      </c>
      <c r="I157" s="411">
        <v>-1</v>
      </c>
      <c r="J157" s="411" t="s">
        <v>820</v>
      </c>
      <c r="K157" s="420" t="s">
        <v>829</v>
      </c>
      <c r="L157" s="420">
        <v>146</v>
      </c>
      <c r="M157" s="419" t="s">
        <v>831</v>
      </c>
      <c r="N157" s="418" t="s">
        <v>821</v>
      </c>
      <c r="O157" s="411" t="s">
        <v>829</v>
      </c>
      <c r="P157" s="411">
        <v>146</v>
      </c>
      <c r="Q157" s="411">
        <v>-1</v>
      </c>
      <c r="R157" s="414" t="s">
        <v>822</v>
      </c>
      <c r="S157" s="419" t="s">
        <v>833</v>
      </c>
      <c r="T157" s="419">
        <v>146</v>
      </c>
      <c r="U157" s="421" t="s">
        <v>831</v>
      </c>
      <c r="V157" s="418" t="s">
        <v>825</v>
      </c>
      <c r="W157" t="s">
        <v>824</v>
      </c>
      <c r="X157" s="411" t="s">
        <v>829</v>
      </c>
      <c r="Y157" s="411">
        <v>146</v>
      </c>
      <c r="Z157" s="411">
        <v>-2</v>
      </c>
      <c r="AA157" s="411" t="s">
        <v>820</v>
      </c>
      <c r="AB157" s="420" t="s">
        <v>829</v>
      </c>
      <c r="AC157" s="420">
        <v>146</v>
      </c>
      <c r="AD157" s="419" t="s">
        <v>830</v>
      </c>
      <c r="AE157" s="418" t="s">
        <v>821</v>
      </c>
      <c r="AF157" s="411" t="s">
        <v>829</v>
      </c>
      <c r="AG157" s="411">
        <v>146</v>
      </c>
      <c r="AH157" s="411">
        <v>-2</v>
      </c>
      <c r="AI157" s="414" t="s">
        <v>822</v>
      </c>
      <c r="AJ157" s="420" t="s">
        <v>833</v>
      </c>
      <c r="AK157" s="420">
        <v>146</v>
      </c>
      <c r="AL157" s="419" t="s">
        <v>830</v>
      </c>
      <c r="AM157" s="418" t="s">
        <v>825</v>
      </c>
      <c r="AN157" t="s">
        <v>824</v>
      </c>
      <c r="AO157" s="411" t="s">
        <v>829</v>
      </c>
      <c r="AP157" s="411">
        <v>146</v>
      </c>
      <c r="AQ157" s="411">
        <v>-3</v>
      </c>
      <c r="AR157" s="411" t="s">
        <v>820</v>
      </c>
      <c r="AS157" s="420" t="s">
        <v>829</v>
      </c>
      <c r="AT157" s="420">
        <v>146</v>
      </c>
      <c r="AU157" s="419" t="s">
        <v>832</v>
      </c>
      <c r="AV157" s="418" t="s">
        <v>821</v>
      </c>
      <c r="AW157" s="411" t="s">
        <v>829</v>
      </c>
      <c r="AX157" s="411">
        <v>146</v>
      </c>
      <c r="AY157" s="411">
        <v>-3</v>
      </c>
      <c r="AZ157" s="414" t="s">
        <v>822</v>
      </c>
      <c r="BA157" s="420" t="s">
        <v>833</v>
      </c>
      <c r="BB157" s="420">
        <v>146</v>
      </c>
      <c r="BC157" s="419" t="s">
        <v>832</v>
      </c>
      <c r="BD157" s="418" t="s">
        <v>834</v>
      </c>
    </row>
    <row r="158" spans="2:56" ht="13.5">
      <c r="B158" s="412"/>
      <c r="C158" s="414"/>
      <c r="D158" s="414" t="s">
        <v>823</v>
      </c>
      <c r="E158" s="155" t="s">
        <v>281</v>
      </c>
      <c r="F158" s="411" t="s">
        <v>819</v>
      </c>
      <c r="G158" s="411" t="s">
        <v>829</v>
      </c>
      <c r="H158" s="411">
        <v>147</v>
      </c>
      <c r="I158" s="411">
        <v>-1</v>
      </c>
      <c r="J158" s="411" t="s">
        <v>820</v>
      </c>
      <c r="K158" s="420" t="s">
        <v>829</v>
      </c>
      <c r="L158" s="420">
        <v>147</v>
      </c>
      <c r="M158" s="419" t="s">
        <v>831</v>
      </c>
      <c r="N158" s="418" t="s">
        <v>821</v>
      </c>
      <c r="O158" s="411" t="s">
        <v>829</v>
      </c>
      <c r="P158" s="411">
        <v>147</v>
      </c>
      <c r="Q158" s="411">
        <v>-1</v>
      </c>
      <c r="R158" s="414" t="s">
        <v>822</v>
      </c>
      <c r="S158" s="419" t="s">
        <v>833</v>
      </c>
      <c r="T158" s="419">
        <v>147</v>
      </c>
      <c r="U158" s="421" t="s">
        <v>831</v>
      </c>
      <c r="V158" s="418" t="s">
        <v>825</v>
      </c>
      <c r="W158" t="s">
        <v>824</v>
      </c>
      <c r="X158" s="411" t="s">
        <v>829</v>
      </c>
      <c r="Y158" s="411">
        <v>147</v>
      </c>
      <c r="Z158" s="411">
        <v>-2</v>
      </c>
      <c r="AA158" s="411" t="s">
        <v>820</v>
      </c>
      <c r="AB158" s="420" t="s">
        <v>829</v>
      </c>
      <c r="AC158" s="420">
        <v>147</v>
      </c>
      <c r="AD158" s="419" t="s">
        <v>830</v>
      </c>
      <c r="AE158" s="418" t="s">
        <v>821</v>
      </c>
      <c r="AF158" s="411" t="s">
        <v>829</v>
      </c>
      <c r="AG158" s="411">
        <v>147</v>
      </c>
      <c r="AH158" s="411">
        <v>-2</v>
      </c>
      <c r="AI158" s="414" t="s">
        <v>822</v>
      </c>
      <c r="AJ158" s="420" t="s">
        <v>833</v>
      </c>
      <c r="AK158" s="420">
        <v>147</v>
      </c>
      <c r="AL158" s="419" t="s">
        <v>830</v>
      </c>
      <c r="AM158" s="418" t="s">
        <v>825</v>
      </c>
      <c r="AN158" t="s">
        <v>824</v>
      </c>
      <c r="AO158" s="411" t="s">
        <v>829</v>
      </c>
      <c r="AP158" s="411">
        <v>147</v>
      </c>
      <c r="AQ158" s="411">
        <v>-3</v>
      </c>
      <c r="AR158" s="411" t="s">
        <v>820</v>
      </c>
      <c r="AS158" s="420" t="s">
        <v>829</v>
      </c>
      <c r="AT158" s="420">
        <v>147</v>
      </c>
      <c r="AU158" s="419" t="s">
        <v>832</v>
      </c>
      <c r="AV158" s="418" t="s">
        <v>821</v>
      </c>
      <c r="AW158" s="411" t="s">
        <v>829</v>
      </c>
      <c r="AX158" s="411">
        <v>147</v>
      </c>
      <c r="AY158" s="411">
        <v>-3</v>
      </c>
      <c r="AZ158" s="414" t="s">
        <v>822</v>
      </c>
      <c r="BA158" s="420" t="s">
        <v>833</v>
      </c>
      <c r="BB158" s="420">
        <v>147</v>
      </c>
      <c r="BC158" s="419" t="s">
        <v>832</v>
      </c>
      <c r="BD158" s="418" t="s">
        <v>834</v>
      </c>
    </row>
    <row r="159" spans="2:56" ht="13.5">
      <c r="B159" s="412"/>
      <c r="C159" s="414"/>
      <c r="D159" s="414" t="s">
        <v>823</v>
      </c>
      <c r="E159" s="156"/>
      <c r="F159" s="411" t="s">
        <v>819</v>
      </c>
      <c r="G159" s="411" t="s">
        <v>829</v>
      </c>
      <c r="H159" s="411">
        <v>148</v>
      </c>
      <c r="I159" s="411">
        <v>-1</v>
      </c>
      <c r="J159" s="411" t="s">
        <v>820</v>
      </c>
      <c r="K159" s="420" t="s">
        <v>829</v>
      </c>
      <c r="L159" s="420">
        <v>148</v>
      </c>
      <c r="M159" s="419" t="s">
        <v>831</v>
      </c>
      <c r="N159" s="418" t="s">
        <v>821</v>
      </c>
      <c r="O159" s="411" t="s">
        <v>829</v>
      </c>
      <c r="P159" s="411">
        <v>148</v>
      </c>
      <c r="Q159" s="411">
        <v>-1</v>
      </c>
      <c r="R159" s="414" t="s">
        <v>822</v>
      </c>
      <c r="S159" s="419" t="s">
        <v>833</v>
      </c>
      <c r="T159" s="419">
        <v>148</v>
      </c>
      <c r="U159" s="421" t="s">
        <v>831</v>
      </c>
      <c r="V159" s="418" t="s">
        <v>825</v>
      </c>
      <c r="W159" t="s">
        <v>824</v>
      </c>
      <c r="X159" s="411" t="s">
        <v>829</v>
      </c>
      <c r="Y159" s="411">
        <v>148</v>
      </c>
      <c r="Z159" s="411">
        <v>-2</v>
      </c>
      <c r="AA159" s="411" t="s">
        <v>820</v>
      </c>
      <c r="AB159" s="420" t="s">
        <v>829</v>
      </c>
      <c r="AC159" s="420">
        <v>148</v>
      </c>
      <c r="AD159" s="419" t="s">
        <v>830</v>
      </c>
      <c r="AE159" s="418" t="s">
        <v>821</v>
      </c>
      <c r="AF159" s="411" t="s">
        <v>829</v>
      </c>
      <c r="AG159" s="411">
        <v>148</v>
      </c>
      <c r="AH159" s="411">
        <v>-2</v>
      </c>
      <c r="AI159" s="414" t="s">
        <v>822</v>
      </c>
      <c r="AJ159" s="420" t="s">
        <v>833</v>
      </c>
      <c r="AK159" s="420">
        <v>148</v>
      </c>
      <c r="AL159" s="419" t="s">
        <v>830</v>
      </c>
      <c r="AM159" s="418" t="s">
        <v>825</v>
      </c>
      <c r="AN159" t="s">
        <v>824</v>
      </c>
      <c r="AO159" s="411" t="s">
        <v>829</v>
      </c>
      <c r="AP159" s="411">
        <v>148</v>
      </c>
      <c r="AQ159" s="411">
        <v>-3</v>
      </c>
      <c r="AR159" s="411" t="s">
        <v>820</v>
      </c>
      <c r="AS159" s="420" t="s">
        <v>829</v>
      </c>
      <c r="AT159" s="420">
        <v>148</v>
      </c>
      <c r="AU159" s="419" t="s">
        <v>832</v>
      </c>
      <c r="AV159" s="418" t="s">
        <v>821</v>
      </c>
      <c r="AW159" s="411" t="s">
        <v>829</v>
      </c>
      <c r="AX159" s="411">
        <v>148</v>
      </c>
      <c r="AY159" s="411">
        <v>-3</v>
      </c>
      <c r="AZ159" s="414" t="s">
        <v>822</v>
      </c>
      <c r="BA159" s="420" t="s">
        <v>833</v>
      </c>
      <c r="BB159" s="420">
        <v>148</v>
      </c>
      <c r="BC159" s="419" t="s">
        <v>832</v>
      </c>
      <c r="BD159" s="418" t="s">
        <v>834</v>
      </c>
    </row>
    <row r="160" spans="2:56" ht="13.5">
      <c r="B160" s="412"/>
      <c r="C160" s="414"/>
      <c r="D160" s="414" t="s">
        <v>823</v>
      </c>
      <c r="E160" s="51" t="s">
        <v>316</v>
      </c>
      <c r="F160" s="411" t="s">
        <v>819</v>
      </c>
      <c r="G160" s="411" t="s">
        <v>829</v>
      </c>
      <c r="H160" s="411">
        <v>149</v>
      </c>
      <c r="I160" s="411">
        <v>-1</v>
      </c>
      <c r="J160" s="411" t="s">
        <v>820</v>
      </c>
      <c r="K160" s="420" t="s">
        <v>829</v>
      </c>
      <c r="L160" s="420">
        <v>149</v>
      </c>
      <c r="M160" s="419" t="s">
        <v>831</v>
      </c>
      <c r="N160" s="418" t="s">
        <v>821</v>
      </c>
      <c r="O160" s="411" t="s">
        <v>829</v>
      </c>
      <c r="P160" s="411">
        <v>149</v>
      </c>
      <c r="Q160" s="411">
        <v>-1</v>
      </c>
      <c r="R160" s="414" t="s">
        <v>822</v>
      </c>
      <c r="S160" s="419" t="s">
        <v>833</v>
      </c>
      <c r="T160" s="419">
        <v>149</v>
      </c>
      <c r="U160" s="421" t="s">
        <v>831</v>
      </c>
      <c r="V160" s="418" t="s">
        <v>825</v>
      </c>
      <c r="W160" t="s">
        <v>824</v>
      </c>
      <c r="X160" s="411" t="s">
        <v>829</v>
      </c>
      <c r="Y160" s="411">
        <v>149</v>
      </c>
      <c r="Z160" s="411">
        <v>-2</v>
      </c>
      <c r="AA160" s="411" t="s">
        <v>820</v>
      </c>
      <c r="AB160" s="420" t="s">
        <v>829</v>
      </c>
      <c r="AC160" s="420">
        <v>149</v>
      </c>
      <c r="AD160" s="419" t="s">
        <v>830</v>
      </c>
      <c r="AE160" s="418" t="s">
        <v>821</v>
      </c>
      <c r="AF160" s="411" t="s">
        <v>829</v>
      </c>
      <c r="AG160" s="411">
        <v>149</v>
      </c>
      <c r="AH160" s="411">
        <v>-2</v>
      </c>
      <c r="AI160" s="414" t="s">
        <v>822</v>
      </c>
      <c r="AJ160" s="420" t="s">
        <v>833</v>
      </c>
      <c r="AK160" s="420">
        <v>149</v>
      </c>
      <c r="AL160" s="419" t="s">
        <v>830</v>
      </c>
      <c r="AM160" s="418" t="s">
        <v>825</v>
      </c>
      <c r="AN160" t="s">
        <v>824</v>
      </c>
      <c r="AO160" s="411" t="s">
        <v>829</v>
      </c>
      <c r="AP160" s="411">
        <v>149</v>
      </c>
      <c r="AQ160" s="411">
        <v>-3</v>
      </c>
      <c r="AR160" s="411" t="s">
        <v>820</v>
      </c>
      <c r="AS160" s="420" t="s">
        <v>829</v>
      </c>
      <c r="AT160" s="420">
        <v>149</v>
      </c>
      <c r="AU160" s="419" t="s">
        <v>832</v>
      </c>
      <c r="AV160" s="418" t="s">
        <v>821</v>
      </c>
      <c r="AW160" s="411" t="s">
        <v>829</v>
      </c>
      <c r="AX160" s="411">
        <v>149</v>
      </c>
      <c r="AY160" s="411">
        <v>-3</v>
      </c>
      <c r="AZ160" s="414" t="s">
        <v>822</v>
      </c>
      <c r="BA160" s="420" t="s">
        <v>833</v>
      </c>
      <c r="BB160" s="420">
        <v>149</v>
      </c>
      <c r="BC160" s="419" t="s">
        <v>832</v>
      </c>
      <c r="BD160" s="418" t="s">
        <v>834</v>
      </c>
    </row>
    <row r="161" spans="2:56" ht="13.5">
      <c r="B161" s="412"/>
      <c r="C161" s="414"/>
      <c r="D161" s="414" t="s">
        <v>823</v>
      </c>
      <c r="E161" s="51" t="s">
        <v>317</v>
      </c>
      <c r="F161" s="411" t="s">
        <v>819</v>
      </c>
      <c r="G161" s="411" t="s">
        <v>829</v>
      </c>
      <c r="H161" s="411">
        <v>150</v>
      </c>
      <c r="I161" s="411">
        <v>-1</v>
      </c>
      <c r="J161" s="411" t="s">
        <v>820</v>
      </c>
      <c r="K161" s="420" t="s">
        <v>829</v>
      </c>
      <c r="L161" s="420">
        <v>150</v>
      </c>
      <c r="M161" s="419" t="s">
        <v>831</v>
      </c>
      <c r="N161" s="418" t="s">
        <v>821</v>
      </c>
      <c r="O161" s="411" t="s">
        <v>829</v>
      </c>
      <c r="P161" s="411">
        <v>150</v>
      </c>
      <c r="Q161" s="411">
        <v>-1</v>
      </c>
      <c r="R161" s="414" t="s">
        <v>822</v>
      </c>
      <c r="S161" s="419" t="s">
        <v>833</v>
      </c>
      <c r="T161" s="419">
        <v>150</v>
      </c>
      <c r="U161" s="421" t="s">
        <v>831</v>
      </c>
      <c r="V161" s="418" t="s">
        <v>825</v>
      </c>
      <c r="W161" t="s">
        <v>824</v>
      </c>
      <c r="X161" s="411" t="s">
        <v>829</v>
      </c>
      <c r="Y161" s="411">
        <v>150</v>
      </c>
      <c r="Z161" s="411">
        <v>-2</v>
      </c>
      <c r="AA161" s="411" t="s">
        <v>820</v>
      </c>
      <c r="AB161" s="420" t="s">
        <v>829</v>
      </c>
      <c r="AC161" s="420">
        <v>150</v>
      </c>
      <c r="AD161" s="419" t="s">
        <v>830</v>
      </c>
      <c r="AE161" s="418" t="s">
        <v>821</v>
      </c>
      <c r="AF161" s="411" t="s">
        <v>829</v>
      </c>
      <c r="AG161" s="411">
        <v>150</v>
      </c>
      <c r="AH161" s="411">
        <v>-2</v>
      </c>
      <c r="AI161" s="414" t="s">
        <v>822</v>
      </c>
      <c r="AJ161" s="420" t="s">
        <v>833</v>
      </c>
      <c r="AK161" s="420">
        <v>150</v>
      </c>
      <c r="AL161" s="419" t="s">
        <v>830</v>
      </c>
      <c r="AM161" s="418" t="s">
        <v>825</v>
      </c>
      <c r="AN161" t="s">
        <v>824</v>
      </c>
      <c r="AO161" s="411" t="s">
        <v>829</v>
      </c>
      <c r="AP161" s="411">
        <v>150</v>
      </c>
      <c r="AQ161" s="411">
        <v>-3</v>
      </c>
      <c r="AR161" s="411" t="s">
        <v>820</v>
      </c>
      <c r="AS161" s="420" t="s">
        <v>829</v>
      </c>
      <c r="AT161" s="420">
        <v>150</v>
      </c>
      <c r="AU161" s="419" t="s">
        <v>832</v>
      </c>
      <c r="AV161" s="418" t="s">
        <v>821</v>
      </c>
      <c r="AW161" s="411" t="s">
        <v>829</v>
      </c>
      <c r="AX161" s="411">
        <v>150</v>
      </c>
      <c r="AY161" s="411">
        <v>-3</v>
      </c>
      <c r="AZ161" s="414" t="s">
        <v>822</v>
      </c>
      <c r="BA161" s="420" t="s">
        <v>833</v>
      </c>
      <c r="BB161" s="420">
        <v>150</v>
      </c>
      <c r="BC161" s="419" t="s">
        <v>832</v>
      </c>
      <c r="BD161" s="418" t="s">
        <v>834</v>
      </c>
    </row>
    <row r="162" spans="2:56" ht="13.5">
      <c r="B162" s="412"/>
      <c r="C162" s="414"/>
      <c r="D162" s="414" t="s">
        <v>823</v>
      </c>
      <c r="E162" s="51" t="s">
        <v>318</v>
      </c>
      <c r="F162" s="411" t="s">
        <v>819</v>
      </c>
      <c r="G162" s="411" t="s">
        <v>829</v>
      </c>
      <c r="H162" s="411">
        <v>151</v>
      </c>
      <c r="I162" s="411">
        <v>-1</v>
      </c>
      <c r="J162" s="411" t="s">
        <v>820</v>
      </c>
      <c r="K162" s="420" t="s">
        <v>829</v>
      </c>
      <c r="L162" s="420">
        <v>151</v>
      </c>
      <c r="M162" s="419" t="s">
        <v>831</v>
      </c>
      <c r="N162" s="418" t="s">
        <v>821</v>
      </c>
      <c r="O162" s="411" t="s">
        <v>829</v>
      </c>
      <c r="P162" s="411">
        <v>151</v>
      </c>
      <c r="Q162" s="411">
        <v>-1</v>
      </c>
      <c r="R162" s="414" t="s">
        <v>822</v>
      </c>
      <c r="S162" s="419" t="s">
        <v>833</v>
      </c>
      <c r="T162" s="419">
        <v>151</v>
      </c>
      <c r="U162" s="421" t="s">
        <v>831</v>
      </c>
      <c r="V162" s="418" t="s">
        <v>825</v>
      </c>
      <c r="W162" t="s">
        <v>824</v>
      </c>
      <c r="X162" s="411" t="s">
        <v>829</v>
      </c>
      <c r="Y162" s="411">
        <v>151</v>
      </c>
      <c r="Z162" s="411">
        <v>-2</v>
      </c>
      <c r="AA162" s="411" t="s">
        <v>820</v>
      </c>
      <c r="AB162" s="420" t="s">
        <v>829</v>
      </c>
      <c r="AC162" s="420">
        <v>151</v>
      </c>
      <c r="AD162" s="419" t="s">
        <v>830</v>
      </c>
      <c r="AE162" s="418" t="s">
        <v>821</v>
      </c>
      <c r="AF162" s="411" t="s">
        <v>829</v>
      </c>
      <c r="AG162" s="411">
        <v>151</v>
      </c>
      <c r="AH162" s="411">
        <v>-2</v>
      </c>
      <c r="AI162" s="414" t="s">
        <v>822</v>
      </c>
      <c r="AJ162" s="420" t="s">
        <v>833</v>
      </c>
      <c r="AK162" s="420">
        <v>151</v>
      </c>
      <c r="AL162" s="419" t="s">
        <v>830</v>
      </c>
      <c r="AM162" s="418" t="s">
        <v>825</v>
      </c>
      <c r="AN162" t="s">
        <v>824</v>
      </c>
      <c r="AO162" s="411" t="s">
        <v>829</v>
      </c>
      <c r="AP162" s="411">
        <v>151</v>
      </c>
      <c r="AQ162" s="411">
        <v>-3</v>
      </c>
      <c r="AR162" s="411" t="s">
        <v>820</v>
      </c>
      <c r="AS162" s="420" t="s">
        <v>829</v>
      </c>
      <c r="AT162" s="420">
        <v>151</v>
      </c>
      <c r="AU162" s="419" t="s">
        <v>832</v>
      </c>
      <c r="AV162" s="418" t="s">
        <v>821</v>
      </c>
      <c r="AW162" s="411" t="s">
        <v>829</v>
      </c>
      <c r="AX162" s="411">
        <v>151</v>
      </c>
      <c r="AY162" s="411">
        <v>-3</v>
      </c>
      <c r="AZ162" s="414" t="s">
        <v>822</v>
      </c>
      <c r="BA162" s="420" t="s">
        <v>833</v>
      </c>
      <c r="BB162" s="420">
        <v>151</v>
      </c>
      <c r="BC162" s="419" t="s">
        <v>832</v>
      </c>
      <c r="BD162" s="418" t="s">
        <v>834</v>
      </c>
    </row>
    <row r="163" spans="2:56" ht="13.5">
      <c r="B163" s="412"/>
      <c r="C163" s="414"/>
      <c r="D163" s="414" t="s">
        <v>823</v>
      </c>
      <c r="E163" s="51"/>
      <c r="F163" s="411" t="s">
        <v>819</v>
      </c>
      <c r="G163" s="411" t="s">
        <v>829</v>
      </c>
      <c r="H163" s="411">
        <v>152</v>
      </c>
      <c r="I163" s="411">
        <v>-1</v>
      </c>
      <c r="J163" s="411" t="s">
        <v>820</v>
      </c>
      <c r="K163" s="420" t="s">
        <v>829</v>
      </c>
      <c r="L163" s="420">
        <v>152</v>
      </c>
      <c r="M163" s="419" t="s">
        <v>831</v>
      </c>
      <c r="N163" s="418" t="s">
        <v>821</v>
      </c>
      <c r="O163" s="411" t="s">
        <v>829</v>
      </c>
      <c r="P163" s="411">
        <v>152</v>
      </c>
      <c r="Q163" s="411">
        <v>-1</v>
      </c>
      <c r="R163" s="414" t="s">
        <v>822</v>
      </c>
      <c r="S163" s="419" t="s">
        <v>833</v>
      </c>
      <c r="T163" s="419">
        <v>152</v>
      </c>
      <c r="U163" s="421" t="s">
        <v>831</v>
      </c>
      <c r="V163" s="418" t="s">
        <v>825</v>
      </c>
      <c r="W163" t="s">
        <v>824</v>
      </c>
      <c r="X163" s="411" t="s">
        <v>829</v>
      </c>
      <c r="Y163" s="411">
        <v>152</v>
      </c>
      <c r="Z163" s="411">
        <v>-2</v>
      </c>
      <c r="AA163" s="411" t="s">
        <v>820</v>
      </c>
      <c r="AB163" s="420" t="s">
        <v>829</v>
      </c>
      <c r="AC163" s="420">
        <v>152</v>
      </c>
      <c r="AD163" s="419" t="s">
        <v>830</v>
      </c>
      <c r="AE163" s="418" t="s">
        <v>821</v>
      </c>
      <c r="AF163" s="411" t="s">
        <v>829</v>
      </c>
      <c r="AG163" s="411">
        <v>152</v>
      </c>
      <c r="AH163" s="411">
        <v>-2</v>
      </c>
      <c r="AI163" s="414" t="s">
        <v>822</v>
      </c>
      <c r="AJ163" s="420" t="s">
        <v>833</v>
      </c>
      <c r="AK163" s="420">
        <v>152</v>
      </c>
      <c r="AL163" s="419" t="s">
        <v>830</v>
      </c>
      <c r="AM163" s="418" t="s">
        <v>825</v>
      </c>
      <c r="AN163" t="s">
        <v>824</v>
      </c>
      <c r="AO163" s="411" t="s">
        <v>829</v>
      </c>
      <c r="AP163" s="411">
        <v>152</v>
      </c>
      <c r="AQ163" s="411">
        <v>-3</v>
      </c>
      <c r="AR163" s="411" t="s">
        <v>820</v>
      </c>
      <c r="AS163" s="420" t="s">
        <v>829</v>
      </c>
      <c r="AT163" s="420">
        <v>152</v>
      </c>
      <c r="AU163" s="419" t="s">
        <v>832</v>
      </c>
      <c r="AV163" s="418" t="s">
        <v>821</v>
      </c>
      <c r="AW163" s="411" t="s">
        <v>829</v>
      </c>
      <c r="AX163" s="411">
        <v>152</v>
      </c>
      <c r="AY163" s="411">
        <v>-3</v>
      </c>
      <c r="AZ163" s="414" t="s">
        <v>822</v>
      </c>
      <c r="BA163" s="420" t="s">
        <v>833</v>
      </c>
      <c r="BB163" s="420">
        <v>152</v>
      </c>
      <c r="BC163" s="419" t="s">
        <v>832</v>
      </c>
      <c r="BD163" s="418" t="s">
        <v>834</v>
      </c>
    </row>
    <row r="164" spans="2:56" ht="13.5">
      <c r="B164" s="412"/>
      <c r="C164" s="414"/>
      <c r="D164" s="414" t="s">
        <v>823</v>
      </c>
      <c r="E164" s="51"/>
      <c r="F164" s="411" t="s">
        <v>819</v>
      </c>
      <c r="G164" s="411" t="s">
        <v>829</v>
      </c>
      <c r="H164" s="411">
        <v>153</v>
      </c>
      <c r="I164" s="411">
        <v>-1</v>
      </c>
      <c r="J164" s="411" t="s">
        <v>820</v>
      </c>
      <c r="K164" s="420" t="s">
        <v>829</v>
      </c>
      <c r="L164" s="420">
        <v>153</v>
      </c>
      <c r="M164" s="419" t="s">
        <v>831</v>
      </c>
      <c r="N164" s="418" t="s">
        <v>821</v>
      </c>
      <c r="O164" s="411" t="s">
        <v>829</v>
      </c>
      <c r="P164" s="411">
        <v>153</v>
      </c>
      <c r="Q164" s="411">
        <v>-1</v>
      </c>
      <c r="R164" s="414" t="s">
        <v>822</v>
      </c>
      <c r="S164" s="419" t="s">
        <v>833</v>
      </c>
      <c r="T164" s="419">
        <v>153</v>
      </c>
      <c r="U164" s="421" t="s">
        <v>831</v>
      </c>
      <c r="V164" s="418" t="s">
        <v>825</v>
      </c>
      <c r="W164" t="s">
        <v>824</v>
      </c>
      <c r="X164" s="411" t="s">
        <v>829</v>
      </c>
      <c r="Y164" s="411">
        <v>153</v>
      </c>
      <c r="Z164" s="411">
        <v>-2</v>
      </c>
      <c r="AA164" s="411" t="s">
        <v>820</v>
      </c>
      <c r="AB164" s="420" t="s">
        <v>829</v>
      </c>
      <c r="AC164" s="420">
        <v>153</v>
      </c>
      <c r="AD164" s="419" t="s">
        <v>830</v>
      </c>
      <c r="AE164" s="418" t="s">
        <v>821</v>
      </c>
      <c r="AF164" s="411" t="s">
        <v>829</v>
      </c>
      <c r="AG164" s="411">
        <v>153</v>
      </c>
      <c r="AH164" s="411">
        <v>-2</v>
      </c>
      <c r="AI164" s="414" t="s">
        <v>822</v>
      </c>
      <c r="AJ164" s="420" t="s">
        <v>833</v>
      </c>
      <c r="AK164" s="420">
        <v>153</v>
      </c>
      <c r="AL164" s="419" t="s">
        <v>830</v>
      </c>
      <c r="AM164" s="418" t="s">
        <v>825</v>
      </c>
      <c r="AN164" t="s">
        <v>824</v>
      </c>
      <c r="AO164" s="411" t="s">
        <v>829</v>
      </c>
      <c r="AP164" s="411">
        <v>153</v>
      </c>
      <c r="AQ164" s="411">
        <v>-3</v>
      </c>
      <c r="AR164" s="411" t="s">
        <v>820</v>
      </c>
      <c r="AS164" s="420" t="s">
        <v>829</v>
      </c>
      <c r="AT164" s="420">
        <v>153</v>
      </c>
      <c r="AU164" s="419" t="s">
        <v>832</v>
      </c>
      <c r="AV164" s="418" t="s">
        <v>821</v>
      </c>
      <c r="AW164" s="411" t="s">
        <v>829</v>
      </c>
      <c r="AX164" s="411">
        <v>153</v>
      </c>
      <c r="AY164" s="411">
        <v>-3</v>
      </c>
      <c r="AZ164" s="414" t="s">
        <v>822</v>
      </c>
      <c r="BA164" s="420" t="s">
        <v>833</v>
      </c>
      <c r="BB164" s="420">
        <v>153</v>
      </c>
      <c r="BC164" s="419" t="s">
        <v>832</v>
      </c>
      <c r="BD164" s="418" t="s">
        <v>834</v>
      </c>
    </row>
    <row r="165" spans="2:56" ht="13.5">
      <c r="B165" s="412"/>
      <c r="C165" s="414"/>
      <c r="D165" s="414" t="s">
        <v>823</v>
      </c>
      <c r="E165" s="51"/>
      <c r="F165" s="411" t="s">
        <v>819</v>
      </c>
      <c r="G165" s="411" t="s">
        <v>829</v>
      </c>
      <c r="H165" s="411">
        <v>154</v>
      </c>
      <c r="I165" s="411">
        <v>-1</v>
      </c>
      <c r="J165" s="411" t="s">
        <v>820</v>
      </c>
      <c r="K165" s="420" t="s">
        <v>829</v>
      </c>
      <c r="L165" s="420">
        <v>154</v>
      </c>
      <c r="M165" s="419" t="s">
        <v>831</v>
      </c>
      <c r="N165" s="418" t="s">
        <v>821</v>
      </c>
      <c r="O165" s="411" t="s">
        <v>829</v>
      </c>
      <c r="P165" s="411">
        <v>154</v>
      </c>
      <c r="Q165" s="411">
        <v>-1</v>
      </c>
      <c r="R165" s="414" t="s">
        <v>822</v>
      </c>
      <c r="S165" s="419" t="s">
        <v>833</v>
      </c>
      <c r="T165" s="419">
        <v>154</v>
      </c>
      <c r="U165" s="421" t="s">
        <v>831</v>
      </c>
      <c r="V165" s="418" t="s">
        <v>825</v>
      </c>
      <c r="W165" t="s">
        <v>824</v>
      </c>
      <c r="X165" s="411" t="s">
        <v>829</v>
      </c>
      <c r="Y165" s="411">
        <v>154</v>
      </c>
      <c r="Z165" s="411">
        <v>-2</v>
      </c>
      <c r="AA165" s="411" t="s">
        <v>820</v>
      </c>
      <c r="AB165" s="420" t="s">
        <v>829</v>
      </c>
      <c r="AC165" s="420">
        <v>154</v>
      </c>
      <c r="AD165" s="419" t="s">
        <v>830</v>
      </c>
      <c r="AE165" s="418" t="s">
        <v>821</v>
      </c>
      <c r="AF165" s="411" t="s">
        <v>829</v>
      </c>
      <c r="AG165" s="411">
        <v>154</v>
      </c>
      <c r="AH165" s="411">
        <v>-2</v>
      </c>
      <c r="AI165" s="414" t="s">
        <v>822</v>
      </c>
      <c r="AJ165" s="420" t="s">
        <v>833</v>
      </c>
      <c r="AK165" s="420">
        <v>154</v>
      </c>
      <c r="AL165" s="419" t="s">
        <v>830</v>
      </c>
      <c r="AM165" s="418" t="s">
        <v>825</v>
      </c>
      <c r="AN165" t="s">
        <v>824</v>
      </c>
      <c r="AO165" s="411" t="s">
        <v>829</v>
      </c>
      <c r="AP165" s="411">
        <v>154</v>
      </c>
      <c r="AQ165" s="411">
        <v>-3</v>
      </c>
      <c r="AR165" s="411" t="s">
        <v>820</v>
      </c>
      <c r="AS165" s="420" t="s">
        <v>829</v>
      </c>
      <c r="AT165" s="420">
        <v>154</v>
      </c>
      <c r="AU165" s="419" t="s">
        <v>832</v>
      </c>
      <c r="AV165" s="418" t="s">
        <v>821</v>
      </c>
      <c r="AW165" s="411" t="s">
        <v>829</v>
      </c>
      <c r="AX165" s="411">
        <v>154</v>
      </c>
      <c r="AY165" s="411">
        <v>-3</v>
      </c>
      <c r="AZ165" s="414" t="s">
        <v>822</v>
      </c>
      <c r="BA165" s="420" t="s">
        <v>833</v>
      </c>
      <c r="BB165" s="420">
        <v>154</v>
      </c>
      <c r="BC165" s="419" t="s">
        <v>832</v>
      </c>
      <c r="BD165" s="418" t="s">
        <v>834</v>
      </c>
    </row>
    <row r="166" spans="2:56" ht="13.5">
      <c r="B166" s="412"/>
      <c r="C166" s="414"/>
      <c r="D166" s="414" t="s">
        <v>823</v>
      </c>
      <c r="E166" s="54" t="s">
        <v>319</v>
      </c>
      <c r="F166" s="411" t="s">
        <v>819</v>
      </c>
      <c r="G166" s="411" t="s">
        <v>829</v>
      </c>
      <c r="H166" s="411">
        <v>155</v>
      </c>
      <c r="I166" s="411">
        <v>-1</v>
      </c>
      <c r="J166" s="411" t="s">
        <v>820</v>
      </c>
      <c r="K166" s="420" t="s">
        <v>829</v>
      </c>
      <c r="L166" s="420">
        <v>155</v>
      </c>
      <c r="M166" s="419" t="s">
        <v>831</v>
      </c>
      <c r="N166" s="418" t="s">
        <v>821</v>
      </c>
      <c r="O166" s="411" t="s">
        <v>829</v>
      </c>
      <c r="P166" s="411">
        <v>155</v>
      </c>
      <c r="Q166" s="411">
        <v>-1</v>
      </c>
      <c r="R166" s="414" t="s">
        <v>822</v>
      </c>
      <c r="S166" s="419" t="s">
        <v>833</v>
      </c>
      <c r="T166" s="419">
        <v>155</v>
      </c>
      <c r="U166" s="421" t="s">
        <v>831</v>
      </c>
      <c r="V166" s="418" t="s">
        <v>825</v>
      </c>
      <c r="W166" t="s">
        <v>824</v>
      </c>
      <c r="X166" s="411" t="s">
        <v>829</v>
      </c>
      <c r="Y166" s="411">
        <v>155</v>
      </c>
      <c r="Z166" s="411">
        <v>-2</v>
      </c>
      <c r="AA166" s="411" t="s">
        <v>820</v>
      </c>
      <c r="AB166" s="420" t="s">
        <v>829</v>
      </c>
      <c r="AC166" s="420">
        <v>155</v>
      </c>
      <c r="AD166" s="419" t="s">
        <v>830</v>
      </c>
      <c r="AE166" s="418" t="s">
        <v>821</v>
      </c>
      <c r="AF166" s="411" t="s">
        <v>829</v>
      </c>
      <c r="AG166" s="411">
        <v>155</v>
      </c>
      <c r="AH166" s="411">
        <v>-2</v>
      </c>
      <c r="AI166" s="414" t="s">
        <v>822</v>
      </c>
      <c r="AJ166" s="420" t="s">
        <v>833</v>
      </c>
      <c r="AK166" s="420">
        <v>155</v>
      </c>
      <c r="AL166" s="419" t="s">
        <v>830</v>
      </c>
      <c r="AM166" s="418" t="s">
        <v>825</v>
      </c>
      <c r="AN166" t="s">
        <v>824</v>
      </c>
      <c r="AO166" s="411" t="s">
        <v>829</v>
      </c>
      <c r="AP166" s="411">
        <v>155</v>
      </c>
      <c r="AQ166" s="411">
        <v>-3</v>
      </c>
      <c r="AR166" s="411" t="s">
        <v>820</v>
      </c>
      <c r="AS166" s="420" t="s">
        <v>829</v>
      </c>
      <c r="AT166" s="420">
        <v>155</v>
      </c>
      <c r="AU166" s="419" t="s">
        <v>832</v>
      </c>
      <c r="AV166" s="418" t="s">
        <v>821</v>
      </c>
      <c r="AW166" s="411" t="s">
        <v>829</v>
      </c>
      <c r="AX166" s="411">
        <v>155</v>
      </c>
      <c r="AY166" s="411">
        <v>-3</v>
      </c>
      <c r="AZ166" s="414" t="s">
        <v>822</v>
      </c>
      <c r="BA166" s="420" t="s">
        <v>833</v>
      </c>
      <c r="BB166" s="420">
        <v>155</v>
      </c>
      <c r="BC166" s="419" t="s">
        <v>832</v>
      </c>
      <c r="BD166" s="418" t="s">
        <v>834</v>
      </c>
    </row>
    <row r="167" spans="2:56" ht="13.5">
      <c r="B167" s="412"/>
      <c r="C167" s="414"/>
      <c r="D167" s="414" t="s">
        <v>823</v>
      </c>
      <c r="E167" s="54" t="s">
        <v>321</v>
      </c>
      <c r="F167" s="411" t="s">
        <v>819</v>
      </c>
      <c r="G167" s="411" t="s">
        <v>829</v>
      </c>
      <c r="H167" s="411">
        <v>156</v>
      </c>
      <c r="I167" s="411">
        <v>-1</v>
      </c>
      <c r="J167" s="411" t="s">
        <v>820</v>
      </c>
      <c r="K167" s="420" t="s">
        <v>829</v>
      </c>
      <c r="L167" s="420">
        <v>156</v>
      </c>
      <c r="M167" s="419" t="s">
        <v>831</v>
      </c>
      <c r="N167" s="418" t="s">
        <v>821</v>
      </c>
      <c r="O167" s="411" t="s">
        <v>829</v>
      </c>
      <c r="P167" s="411">
        <v>156</v>
      </c>
      <c r="Q167" s="411">
        <v>-1</v>
      </c>
      <c r="R167" s="414" t="s">
        <v>822</v>
      </c>
      <c r="S167" s="419" t="s">
        <v>833</v>
      </c>
      <c r="T167" s="419">
        <v>156</v>
      </c>
      <c r="U167" s="421" t="s">
        <v>831</v>
      </c>
      <c r="V167" s="418" t="s">
        <v>825</v>
      </c>
      <c r="W167" t="s">
        <v>824</v>
      </c>
      <c r="X167" s="411" t="s">
        <v>829</v>
      </c>
      <c r="Y167" s="411">
        <v>156</v>
      </c>
      <c r="Z167" s="411">
        <v>-2</v>
      </c>
      <c r="AA167" s="411" t="s">
        <v>820</v>
      </c>
      <c r="AB167" s="420" t="s">
        <v>829</v>
      </c>
      <c r="AC167" s="420">
        <v>156</v>
      </c>
      <c r="AD167" s="419" t="s">
        <v>830</v>
      </c>
      <c r="AE167" s="418" t="s">
        <v>821</v>
      </c>
      <c r="AF167" s="411" t="s">
        <v>829</v>
      </c>
      <c r="AG167" s="411">
        <v>156</v>
      </c>
      <c r="AH167" s="411">
        <v>-2</v>
      </c>
      <c r="AI167" s="414" t="s">
        <v>822</v>
      </c>
      <c r="AJ167" s="420" t="s">
        <v>833</v>
      </c>
      <c r="AK167" s="420">
        <v>156</v>
      </c>
      <c r="AL167" s="419" t="s">
        <v>830</v>
      </c>
      <c r="AM167" s="418" t="s">
        <v>825</v>
      </c>
      <c r="AN167" t="s">
        <v>824</v>
      </c>
      <c r="AO167" s="411" t="s">
        <v>829</v>
      </c>
      <c r="AP167" s="411">
        <v>156</v>
      </c>
      <c r="AQ167" s="411">
        <v>-3</v>
      </c>
      <c r="AR167" s="411" t="s">
        <v>820</v>
      </c>
      <c r="AS167" s="420" t="s">
        <v>829</v>
      </c>
      <c r="AT167" s="420">
        <v>156</v>
      </c>
      <c r="AU167" s="419" t="s">
        <v>832</v>
      </c>
      <c r="AV167" s="418" t="s">
        <v>821</v>
      </c>
      <c r="AW167" s="411" t="s">
        <v>829</v>
      </c>
      <c r="AX167" s="411">
        <v>156</v>
      </c>
      <c r="AY167" s="411">
        <v>-3</v>
      </c>
      <c r="AZ167" s="414" t="s">
        <v>822</v>
      </c>
      <c r="BA167" s="420" t="s">
        <v>833</v>
      </c>
      <c r="BB167" s="420">
        <v>156</v>
      </c>
      <c r="BC167" s="419" t="s">
        <v>832</v>
      </c>
      <c r="BD167" s="418" t="s">
        <v>834</v>
      </c>
    </row>
    <row r="168" spans="2:56" ht="13.5">
      <c r="B168" s="412"/>
      <c r="C168" s="414"/>
      <c r="D168" s="414" t="s">
        <v>823</v>
      </c>
      <c r="E168" s="425"/>
      <c r="F168" s="411" t="s">
        <v>819</v>
      </c>
      <c r="G168" s="411" t="s">
        <v>829</v>
      </c>
      <c r="H168" s="411">
        <v>157</v>
      </c>
      <c r="I168" s="411">
        <v>-1</v>
      </c>
      <c r="J168" s="411" t="s">
        <v>820</v>
      </c>
      <c r="K168" s="420" t="s">
        <v>829</v>
      </c>
      <c r="L168" s="420">
        <v>157</v>
      </c>
      <c r="M168" s="419" t="s">
        <v>831</v>
      </c>
      <c r="N168" s="418" t="s">
        <v>821</v>
      </c>
      <c r="O168" s="411" t="s">
        <v>829</v>
      </c>
      <c r="P168" s="411">
        <v>157</v>
      </c>
      <c r="Q168" s="411">
        <v>-1</v>
      </c>
      <c r="R168" s="414" t="s">
        <v>822</v>
      </c>
      <c r="S168" s="419" t="s">
        <v>833</v>
      </c>
      <c r="T168" s="419">
        <v>157</v>
      </c>
      <c r="U168" s="421" t="s">
        <v>831</v>
      </c>
      <c r="V168" s="418" t="s">
        <v>825</v>
      </c>
      <c r="W168" t="s">
        <v>824</v>
      </c>
      <c r="X168" s="411" t="s">
        <v>829</v>
      </c>
      <c r="Y168" s="411">
        <v>157</v>
      </c>
      <c r="Z168" s="411">
        <v>-2</v>
      </c>
      <c r="AA168" s="411" t="s">
        <v>820</v>
      </c>
      <c r="AB168" s="420" t="s">
        <v>829</v>
      </c>
      <c r="AC168" s="420">
        <v>157</v>
      </c>
      <c r="AD168" s="419" t="s">
        <v>830</v>
      </c>
      <c r="AE168" s="418" t="s">
        <v>821</v>
      </c>
      <c r="AF168" s="411" t="s">
        <v>829</v>
      </c>
      <c r="AG168" s="411">
        <v>157</v>
      </c>
      <c r="AH168" s="411">
        <v>-2</v>
      </c>
      <c r="AI168" s="414" t="s">
        <v>822</v>
      </c>
      <c r="AJ168" s="420" t="s">
        <v>833</v>
      </c>
      <c r="AK168" s="420">
        <v>157</v>
      </c>
      <c r="AL168" s="419" t="s">
        <v>830</v>
      </c>
      <c r="AM168" s="418" t="s">
        <v>825</v>
      </c>
      <c r="AN168" t="s">
        <v>824</v>
      </c>
      <c r="AO168" s="411" t="s">
        <v>829</v>
      </c>
      <c r="AP168" s="411">
        <v>157</v>
      </c>
      <c r="AQ168" s="411">
        <v>-3</v>
      </c>
      <c r="AR168" s="411" t="s">
        <v>820</v>
      </c>
      <c r="AS168" s="420" t="s">
        <v>829</v>
      </c>
      <c r="AT168" s="420">
        <v>157</v>
      </c>
      <c r="AU168" s="419" t="s">
        <v>832</v>
      </c>
      <c r="AV168" s="418" t="s">
        <v>821</v>
      </c>
      <c r="AW168" s="411" t="s">
        <v>829</v>
      </c>
      <c r="AX168" s="411">
        <v>157</v>
      </c>
      <c r="AY168" s="411">
        <v>-3</v>
      </c>
      <c r="AZ168" s="414" t="s">
        <v>822</v>
      </c>
      <c r="BA168" s="420" t="s">
        <v>833</v>
      </c>
      <c r="BB168" s="420">
        <v>157</v>
      </c>
      <c r="BC168" s="419" t="s">
        <v>832</v>
      </c>
      <c r="BD168" s="418" t="s">
        <v>834</v>
      </c>
    </row>
    <row r="169" spans="2:56" ht="13.5">
      <c r="B169" s="412"/>
      <c r="C169" s="414"/>
      <c r="D169" s="414" t="s">
        <v>823</v>
      </c>
      <c r="E169" s="426"/>
      <c r="F169" s="411" t="s">
        <v>819</v>
      </c>
      <c r="G169" s="411" t="s">
        <v>829</v>
      </c>
      <c r="H169" s="411">
        <v>158</v>
      </c>
      <c r="I169" s="411">
        <v>-1</v>
      </c>
      <c r="J169" s="411" t="s">
        <v>820</v>
      </c>
      <c r="K169" s="420" t="s">
        <v>829</v>
      </c>
      <c r="L169" s="420">
        <v>158</v>
      </c>
      <c r="M169" s="419" t="s">
        <v>831</v>
      </c>
      <c r="N169" s="418" t="s">
        <v>821</v>
      </c>
      <c r="O169" s="411" t="s">
        <v>829</v>
      </c>
      <c r="P169" s="411">
        <v>158</v>
      </c>
      <c r="Q169" s="411">
        <v>-1</v>
      </c>
      <c r="R169" s="414" t="s">
        <v>822</v>
      </c>
      <c r="S169" s="419" t="s">
        <v>833</v>
      </c>
      <c r="T169" s="419">
        <v>158</v>
      </c>
      <c r="U169" s="421" t="s">
        <v>831</v>
      </c>
      <c r="V169" s="418" t="s">
        <v>825</v>
      </c>
      <c r="W169" t="s">
        <v>824</v>
      </c>
      <c r="X169" s="411" t="s">
        <v>829</v>
      </c>
      <c r="Y169" s="411">
        <v>158</v>
      </c>
      <c r="Z169" s="411">
        <v>-2</v>
      </c>
      <c r="AA169" s="411" t="s">
        <v>820</v>
      </c>
      <c r="AB169" s="420" t="s">
        <v>829</v>
      </c>
      <c r="AC169" s="420">
        <v>158</v>
      </c>
      <c r="AD169" s="419" t="s">
        <v>830</v>
      </c>
      <c r="AE169" s="418" t="s">
        <v>821</v>
      </c>
      <c r="AF169" s="411" t="s">
        <v>829</v>
      </c>
      <c r="AG169" s="411">
        <v>158</v>
      </c>
      <c r="AH169" s="411">
        <v>-2</v>
      </c>
      <c r="AI169" s="414" t="s">
        <v>822</v>
      </c>
      <c r="AJ169" s="420" t="s">
        <v>833</v>
      </c>
      <c r="AK169" s="420">
        <v>158</v>
      </c>
      <c r="AL169" s="419" t="s">
        <v>830</v>
      </c>
      <c r="AM169" s="418" t="s">
        <v>825</v>
      </c>
      <c r="AN169" t="s">
        <v>824</v>
      </c>
      <c r="AO169" s="411" t="s">
        <v>829</v>
      </c>
      <c r="AP169" s="411">
        <v>158</v>
      </c>
      <c r="AQ169" s="411">
        <v>-3</v>
      </c>
      <c r="AR169" s="411" t="s">
        <v>820</v>
      </c>
      <c r="AS169" s="420" t="s">
        <v>829</v>
      </c>
      <c r="AT169" s="420">
        <v>158</v>
      </c>
      <c r="AU169" s="419" t="s">
        <v>832</v>
      </c>
      <c r="AV169" s="418" t="s">
        <v>821</v>
      </c>
      <c r="AW169" s="411" t="s">
        <v>829</v>
      </c>
      <c r="AX169" s="411">
        <v>158</v>
      </c>
      <c r="AY169" s="411">
        <v>-3</v>
      </c>
      <c r="AZ169" s="414" t="s">
        <v>822</v>
      </c>
      <c r="BA169" s="420" t="s">
        <v>833</v>
      </c>
      <c r="BB169" s="420">
        <v>158</v>
      </c>
      <c r="BC169" s="419" t="s">
        <v>832</v>
      </c>
      <c r="BD169" s="418" t="s">
        <v>834</v>
      </c>
    </row>
    <row r="170" spans="2:56" ht="13.5">
      <c r="B170" s="412"/>
      <c r="C170" s="414"/>
      <c r="D170" s="414" t="s">
        <v>823</v>
      </c>
      <c r="E170" s="159" t="s">
        <v>324</v>
      </c>
      <c r="F170" s="411" t="s">
        <v>819</v>
      </c>
      <c r="G170" s="411" t="s">
        <v>829</v>
      </c>
      <c r="H170" s="411">
        <v>159</v>
      </c>
      <c r="I170" s="411">
        <v>-1</v>
      </c>
      <c r="J170" s="411" t="s">
        <v>820</v>
      </c>
      <c r="K170" s="420" t="s">
        <v>829</v>
      </c>
      <c r="L170" s="420">
        <v>159</v>
      </c>
      <c r="M170" s="419" t="s">
        <v>831</v>
      </c>
      <c r="N170" s="418" t="s">
        <v>821</v>
      </c>
      <c r="O170" s="411" t="s">
        <v>829</v>
      </c>
      <c r="P170" s="411">
        <v>159</v>
      </c>
      <c r="Q170" s="411">
        <v>-1</v>
      </c>
      <c r="R170" s="414" t="s">
        <v>822</v>
      </c>
      <c r="S170" s="419" t="s">
        <v>833</v>
      </c>
      <c r="T170" s="419">
        <v>159</v>
      </c>
      <c r="U170" s="421" t="s">
        <v>831</v>
      </c>
      <c r="V170" s="418" t="s">
        <v>825</v>
      </c>
      <c r="W170" t="s">
        <v>824</v>
      </c>
      <c r="X170" s="411" t="s">
        <v>829</v>
      </c>
      <c r="Y170" s="411">
        <v>159</v>
      </c>
      <c r="Z170" s="411">
        <v>-2</v>
      </c>
      <c r="AA170" s="411" t="s">
        <v>820</v>
      </c>
      <c r="AB170" s="420" t="s">
        <v>829</v>
      </c>
      <c r="AC170" s="420">
        <v>159</v>
      </c>
      <c r="AD170" s="419" t="s">
        <v>830</v>
      </c>
      <c r="AE170" s="418" t="s">
        <v>821</v>
      </c>
      <c r="AF170" s="411" t="s">
        <v>829</v>
      </c>
      <c r="AG170" s="411">
        <v>159</v>
      </c>
      <c r="AH170" s="411">
        <v>-2</v>
      </c>
      <c r="AI170" s="414" t="s">
        <v>822</v>
      </c>
      <c r="AJ170" s="420" t="s">
        <v>833</v>
      </c>
      <c r="AK170" s="420">
        <v>159</v>
      </c>
      <c r="AL170" s="419" t="s">
        <v>830</v>
      </c>
      <c r="AM170" s="418" t="s">
        <v>825</v>
      </c>
      <c r="AN170" t="s">
        <v>824</v>
      </c>
      <c r="AO170" s="411" t="s">
        <v>829</v>
      </c>
      <c r="AP170" s="411">
        <v>159</v>
      </c>
      <c r="AQ170" s="411">
        <v>-3</v>
      </c>
      <c r="AR170" s="411" t="s">
        <v>820</v>
      </c>
      <c r="AS170" s="420" t="s">
        <v>829</v>
      </c>
      <c r="AT170" s="420">
        <v>159</v>
      </c>
      <c r="AU170" s="419" t="s">
        <v>832</v>
      </c>
      <c r="AV170" s="418" t="s">
        <v>821</v>
      </c>
      <c r="AW170" s="411" t="s">
        <v>829</v>
      </c>
      <c r="AX170" s="411">
        <v>159</v>
      </c>
      <c r="AY170" s="411">
        <v>-3</v>
      </c>
      <c r="AZ170" s="414" t="s">
        <v>822</v>
      </c>
      <c r="BA170" s="420" t="s">
        <v>833</v>
      </c>
      <c r="BB170" s="420">
        <v>159</v>
      </c>
      <c r="BC170" s="419" t="s">
        <v>832</v>
      </c>
      <c r="BD170" s="418" t="s">
        <v>834</v>
      </c>
    </row>
    <row r="171" spans="2:56" ht="13.5">
      <c r="B171" s="412"/>
      <c r="C171" s="414"/>
      <c r="D171" s="414" t="s">
        <v>823</v>
      </c>
      <c r="E171" s="54" t="s">
        <v>326</v>
      </c>
      <c r="F171" s="411" t="s">
        <v>819</v>
      </c>
      <c r="G171" s="411" t="s">
        <v>829</v>
      </c>
      <c r="H171" s="411">
        <v>160</v>
      </c>
      <c r="I171" s="411">
        <v>-1</v>
      </c>
      <c r="J171" s="411" t="s">
        <v>820</v>
      </c>
      <c r="K171" s="420" t="s">
        <v>829</v>
      </c>
      <c r="L171" s="420">
        <v>160</v>
      </c>
      <c r="M171" s="419" t="s">
        <v>831</v>
      </c>
      <c r="N171" s="418" t="s">
        <v>821</v>
      </c>
      <c r="O171" s="411" t="s">
        <v>829</v>
      </c>
      <c r="P171" s="411">
        <v>160</v>
      </c>
      <c r="Q171" s="411">
        <v>-1</v>
      </c>
      <c r="R171" s="414" t="s">
        <v>822</v>
      </c>
      <c r="S171" s="419" t="s">
        <v>833</v>
      </c>
      <c r="T171" s="419">
        <v>160</v>
      </c>
      <c r="U171" s="421" t="s">
        <v>831</v>
      </c>
      <c r="V171" s="418" t="s">
        <v>825</v>
      </c>
      <c r="W171" t="s">
        <v>824</v>
      </c>
      <c r="X171" s="411" t="s">
        <v>829</v>
      </c>
      <c r="Y171" s="411">
        <v>160</v>
      </c>
      <c r="Z171" s="411">
        <v>-2</v>
      </c>
      <c r="AA171" s="411" t="s">
        <v>820</v>
      </c>
      <c r="AB171" s="420" t="s">
        <v>829</v>
      </c>
      <c r="AC171" s="420">
        <v>160</v>
      </c>
      <c r="AD171" s="419" t="s">
        <v>830</v>
      </c>
      <c r="AE171" s="418" t="s">
        <v>821</v>
      </c>
      <c r="AF171" s="411" t="s">
        <v>829</v>
      </c>
      <c r="AG171" s="411">
        <v>160</v>
      </c>
      <c r="AH171" s="411">
        <v>-2</v>
      </c>
      <c r="AI171" s="414" t="s">
        <v>822</v>
      </c>
      <c r="AJ171" s="420" t="s">
        <v>833</v>
      </c>
      <c r="AK171" s="420">
        <v>160</v>
      </c>
      <c r="AL171" s="419" t="s">
        <v>830</v>
      </c>
      <c r="AM171" s="418" t="s">
        <v>825</v>
      </c>
      <c r="AN171" t="s">
        <v>824</v>
      </c>
      <c r="AO171" s="411" t="s">
        <v>829</v>
      </c>
      <c r="AP171" s="411">
        <v>160</v>
      </c>
      <c r="AQ171" s="411">
        <v>-3</v>
      </c>
      <c r="AR171" s="411" t="s">
        <v>820</v>
      </c>
      <c r="AS171" s="420" t="s">
        <v>829</v>
      </c>
      <c r="AT171" s="420">
        <v>160</v>
      </c>
      <c r="AU171" s="419" t="s">
        <v>832</v>
      </c>
      <c r="AV171" s="418" t="s">
        <v>821</v>
      </c>
      <c r="AW171" s="411" t="s">
        <v>829</v>
      </c>
      <c r="AX171" s="411">
        <v>160</v>
      </c>
      <c r="AY171" s="411">
        <v>-3</v>
      </c>
      <c r="AZ171" s="414" t="s">
        <v>822</v>
      </c>
      <c r="BA171" s="420" t="s">
        <v>833</v>
      </c>
      <c r="BB171" s="420">
        <v>160</v>
      </c>
      <c r="BC171" s="419" t="s">
        <v>832</v>
      </c>
      <c r="BD171" s="418" t="s">
        <v>834</v>
      </c>
    </row>
    <row r="172" spans="2:56" ht="13.5">
      <c r="B172" s="412"/>
      <c r="C172" s="414"/>
      <c r="D172" s="414" t="s">
        <v>823</v>
      </c>
      <c r="E172" s="54" t="s">
        <v>327</v>
      </c>
      <c r="F172" s="411" t="s">
        <v>819</v>
      </c>
      <c r="G172" s="411" t="s">
        <v>829</v>
      </c>
      <c r="H172" s="411">
        <v>161</v>
      </c>
      <c r="I172" s="411">
        <v>-1</v>
      </c>
      <c r="J172" s="411" t="s">
        <v>820</v>
      </c>
      <c r="K172" s="420" t="s">
        <v>829</v>
      </c>
      <c r="L172" s="420">
        <v>161</v>
      </c>
      <c r="M172" s="419" t="s">
        <v>831</v>
      </c>
      <c r="N172" s="418" t="s">
        <v>821</v>
      </c>
      <c r="O172" s="411" t="s">
        <v>829</v>
      </c>
      <c r="P172" s="411">
        <v>161</v>
      </c>
      <c r="Q172" s="411">
        <v>-1</v>
      </c>
      <c r="R172" s="414" t="s">
        <v>822</v>
      </c>
      <c r="S172" s="419" t="s">
        <v>833</v>
      </c>
      <c r="T172" s="419">
        <v>161</v>
      </c>
      <c r="U172" s="421" t="s">
        <v>831</v>
      </c>
      <c r="V172" s="418" t="s">
        <v>825</v>
      </c>
      <c r="W172" t="s">
        <v>824</v>
      </c>
      <c r="X172" s="411" t="s">
        <v>829</v>
      </c>
      <c r="Y172" s="411">
        <v>161</v>
      </c>
      <c r="Z172" s="411">
        <v>-2</v>
      </c>
      <c r="AA172" s="411" t="s">
        <v>820</v>
      </c>
      <c r="AB172" s="420" t="s">
        <v>829</v>
      </c>
      <c r="AC172" s="420">
        <v>161</v>
      </c>
      <c r="AD172" s="419" t="s">
        <v>830</v>
      </c>
      <c r="AE172" s="418" t="s">
        <v>821</v>
      </c>
      <c r="AF172" s="411" t="s">
        <v>829</v>
      </c>
      <c r="AG172" s="411">
        <v>161</v>
      </c>
      <c r="AH172" s="411">
        <v>-2</v>
      </c>
      <c r="AI172" s="414" t="s">
        <v>822</v>
      </c>
      <c r="AJ172" s="420" t="s">
        <v>833</v>
      </c>
      <c r="AK172" s="420">
        <v>161</v>
      </c>
      <c r="AL172" s="419" t="s">
        <v>830</v>
      </c>
      <c r="AM172" s="418" t="s">
        <v>825</v>
      </c>
      <c r="AN172" t="s">
        <v>824</v>
      </c>
      <c r="AO172" s="411" t="s">
        <v>829</v>
      </c>
      <c r="AP172" s="411">
        <v>161</v>
      </c>
      <c r="AQ172" s="411">
        <v>-3</v>
      </c>
      <c r="AR172" s="411" t="s">
        <v>820</v>
      </c>
      <c r="AS172" s="420" t="s">
        <v>829</v>
      </c>
      <c r="AT172" s="420">
        <v>161</v>
      </c>
      <c r="AU172" s="419" t="s">
        <v>832</v>
      </c>
      <c r="AV172" s="418" t="s">
        <v>821</v>
      </c>
      <c r="AW172" s="411" t="s">
        <v>829</v>
      </c>
      <c r="AX172" s="411">
        <v>161</v>
      </c>
      <c r="AY172" s="411">
        <v>-3</v>
      </c>
      <c r="AZ172" s="414" t="s">
        <v>822</v>
      </c>
      <c r="BA172" s="420" t="s">
        <v>833</v>
      </c>
      <c r="BB172" s="420">
        <v>161</v>
      </c>
      <c r="BC172" s="419" t="s">
        <v>832</v>
      </c>
      <c r="BD172" s="418" t="s">
        <v>834</v>
      </c>
    </row>
    <row r="173" spans="2:56" ht="13.5">
      <c r="B173" s="412"/>
      <c r="C173" s="414"/>
      <c r="D173" s="414" t="s">
        <v>823</v>
      </c>
      <c r="E173" s="54" t="s">
        <v>328</v>
      </c>
      <c r="F173" s="411" t="s">
        <v>819</v>
      </c>
      <c r="G173" s="411" t="s">
        <v>829</v>
      </c>
      <c r="H173" s="411">
        <v>162</v>
      </c>
      <c r="I173" s="411">
        <v>-1</v>
      </c>
      <c r="J173" s="411" t="s">
        <v>820</v>
      </c>
      <c r="K173" s="420" t="s">
        <v>829</v>
      </c>
      <c r="L173" s="420">
        <v>162</v>
      </c>
      <c r="M173" s="419" t="s">
        <v>831</v>
      </c>
      <c r="N173" s="418" t="s">
        <v>821</v>
      </c>
      <c r="O173" s="411" t="s">
        <v>829</v>
      </c>
      <c r="P173" s="411">
        <v>162</v>
      </c>
      <c r="Q173" s="411">
        <v>-1</v>
      </c>
      <c r="R173" s="414" t="s">
        <v>822</v>
      </c>
      <c r="S173" s="419" t="s">
        <v>833</v>
      </c>
      <c r="T173" s="419">
        <v>162</v>
      </c>
      <c r="U173" s="421" t="s">
        <v>831</v>
      </c>
      <c r="V173" s="418" t="s">
        <v>825</v>
      </c>
      <c r="W173" t="s">
        <v>824</v>
      </c>
      <c r="X173" s="411" t="s">
        <v>829</v>
      </c>
      <c r="Y173" s="411">
        <v>162</v>
      </c>
      <c r="Z173" s="411">
        <v>-2</v>
      </c>
      <c r="AA173" s="411" t="s">
        <v>820</v>
      </c>
      <c r="AB173" s="420" t="s">
        <v>829</v>
      </c>
      <c r="AC173" s="420">
        <v>162</v>
      </c>
      <c r="AD173" s="419" t="s">
        <v>830</v>
      </c>
      <c r="AE173" s="418" t="s">
        <v>821</v>
      </c>
      <c r="AF173" s="411" t="s">
        <v>829</v>
      </c>
      <c r="AG173" s="411">
        <v>162</v>
      </c>
      <c r="AH173" s="411">
        <v>-2</v>
      </c>
      <c r="AI173" s="414" t="s">
        <v>822</v>
      </c>
      <c r="AJ173" s="420" t="s">
        <v>833</v>
      </c>
      <c r="AK173" s="420">
        <v>162</v>
      </c>
      <c r="AL173" s="419" t="s">
        <v>830</v>
      </c>
      <c r="AM173" s="418" t="s">
        <v>825</v>
      </c>
      <c r="AN173" t="s">
        <v>824</v>
      </c>
      <c r="AO173" s="411" t="s">
        <v>829</v>
      </c>
      <c r="AP173" s="411">
        <v>162</v>
      </c>
      <c r="AQ173" s="411">
        <v>-3</v>
      </c>
      <c r="AR173" s="411" t="s">
        <v>820</v>
      </c>
      <c r="AS173" s="420" t="s">
        <v>829</v>
      </c>
      <c r="AT173" s="420">
        <v>162</v>
      </c>
      <c r="AU173" s="419" t="s">
        <v>832</v>
      </c>
      <c r="AV173" s="418" t="s">
        <v>821</v>
      </c>
      <c r="AW173" s="411" t="s">
        <v>829</v>
      </c>
      <c r="AX173" s="411">
        <v>162</v>
      </c>
      <c r="AY173" s="411">
        <v>-3</v>
      </c>
      <c r="AZ173" s="414" t="s">
        <v>822</v>
      </c>
      <c r="BA173" s="420" t="s">
        <v>833</v>
      </c>
      <c r="BB173" s="420">
        <v>162</v>
      </c>
      <c r="BC173" s="419" t="s">
        <v>832</v>
      </c>
      <c r="BD173" s="418" t="s">
        <v>834</v>
      </c>
    </row>
    <row r="174" spans="2:56" ht="13.5">
      <c r="B174" s="412"/>
      <c r="C174" s="414"/>
      <c r="D174" s="414" t="s">
        <v>823</v>
      </c>
      <c r="E174" s="54" t="s">
        <v>329</v>
      </c>
      <c r="F174" s="411" t="s">
        <v>819</v>
      </c>
      <c r="G174" s="411" t="s">
        <v>829</v>
      </c>
      <c r="H174" s="411">
        <v>163</v>
      </c>
      <c r="I174" s="411">
        <v>-1</v>
      </c>
      <c r="J174" s="411" t="s">
        <v>820</v>
      </c>
      <c r="K174" s="420" t="s">
        <v>829</v>
      </c>
      <c r="L174" s="420">
        <v>163</v>
      </c>
      <c r="M174" s="419" t="s">
        <v>831</v>
      </c>
      <c r="N174" s="418" t="s">
        <v>821</v>
      </c>
      <c r="O174" s="411" t="s">
        <v>829</v>
      </c>
      <c r="P174" s="411">
        <v>163</v>
      </c>
      <c r="Q174" s="411">
        <v>-1</v>
      </c>
      <c r="R174" s="414" t="s">
        <v>822</v>
      </c>
      <c r="S174" s="419" t="s">
        <v>833</v>
      </c>
      <c r="T174" s="419">
        <v>163</v>
      </c>
      <c r="U174" s="421" t="s">
        <v>831</v>
      </c>
      <c r="V174" s="418" t="s">
        <v>825</v>
      </c>
      <c r="W174" t="s">
        <v>824</v>
      </c>
      <c r="X174" s="411" t="s">
        <v>829</v>
      </c>
      <c r="Y174" s="411">
        <v>163</v>
      </c>
      <c r="Z174" s="411">
        <v>-2</v>
      </c>
      <c r="AA174" s="411" t="s">
        <v>820</v>
      </c>
      <c r="AB174" s="420" t="s">
        <v>829</v>
      </c>
      <c r="AC174" s="420">
        <v>163</v>
      </c>
      <c r="AD174" s="419" t="s">
        <v>830</v>
      </c>
      <c r="AE174" s="418" t="s">
        <v>821</v>
      </c>
      <c r="AF174" s="411" t="s">
        <v>829</v>
      </c>
      <c r="AG174" s="411">
        <v>163</v>
      </c>
      <c r="AH174" s="411">
        <v>-2</v>
      </c>
      <c r="AI174" s="414" t="s">
        <v>822</v>
      </c>
      <c r="AJ174" s="420" t="s">
        <v>833</v>
      </c>
      <c r="AK174" s="420">
        <v>163</v>
      </c>
      <c r="AL174" s="419" t="s">
        <v>830</v>
      </c>
      <c r="AM174" s="418" t="s">
        <v>825</v>
      </c>
      <c r="AN174" t="s">
        <v>824</v>
      </c>
      <c r="AO174" s="411" t="s">
        <v>829</v>
      </c>
      <c r="AP174" s="411">
        <v>163</v>
      </c>
      <c r="AQ174" s="411">
        <v>-3</v>
      </c>
      <c r="AR174" s="411" t="s">
        <v>820</v>
      </c>
      <c r="AS174" s="420" t="s">
        <v>829</v>
      </c>
      <c r="AT174" s="420">
        <v>163</v>
      </c>
      <c r="AU174" s="419" t="s">
        <v>832</v>
      </c>
      <c r="AV174" s="418" t="s">
        <v>821</v>
      </c>
      <c r="AW174" s="411" t="s">
        <v>829</v>
      </c>
      <c r="AX174" s="411">
        <v>163</v>
      </c>
      <c r="AY174" s="411">
        <v>-3</v>
      </c>
      <c r="AZ174" s="414" t="s">
        <v>822</v>
      </c>
      <c r="BA174" s="420" t="s">
        <v>833</v>
      </c>
      <c r="BB174" s="420">
        <v>163</v>
      </c>
      <c r="BC174" s="419" t="s">
        <v>832</v>
      </c>
      <c r="BD174" s="418" t="s">
        <v>834</v>
      </c>
    </row>
    <row r="175" spans="2:56" ht="13.5">
      <c r="B175" s="412"/>
      <c r="C175" s="414"/>
      <c r="D175" s="414" t="s">
        <v>823</v>
      </c>
      <c r="E175" s="55" t="s">
        <v>330</v>
      </c>
      <c r="F175" s="411" t="s">
        <v>819</v>
      </c>
      <c r="G175" s="411" t="s">
        <v>829</v>
      </c>
      <c r="H175" s="411">
        <v>164</v>
      </c>
      <c r="I175" s="411">
        <v>-1</v>
      </c>
      <c r="J175" s="411" t="s">
        <v>820</v>
      </c>
      <c r="K175" s="420" t="s">
        <v>829</v>
      </c>
      <c r="L175" s="420">
        <v>164</v>
      </c>
      <c r="M175" s="419" t="s">
        <v>831</v>
      </c>
      <c r="N175" s="418" t="s">
        <v>821</v>
      </c>
      <c r="O175" s="411" t="s">
        <v>829</v>
      </c>
      <c r="P175" s="411">
        <v>164</v>
      </c>
      <c r="Q175" s="411">
        <v>-1</v>
      </c>
      <c r="R175" s="414" t="s">
        <v>822</v>
      </c>
      <c r="S175" s="419" t="s">
        <v>833</v>
      </c>
      <c r="T175" s="419">
        <v>164</v>
      </c>
      <c r="U175" s="421" t="s">
        <v>831</v>
      </c>
      <c r="V175" s="418" t="s">
        <v>825</v>
      </c>
      <c r="W175" t="s">
        <v>824</v>
      </c>
      <c r="X175" s="411" t="s">
        <v>829</v>
      </c>
      <c r="Y175" s="411">
        <v>164</v>
      </c>
      <c r="Z175" s="411">
        <v>-2</v>
      </c>
      <c r="AA175" s="411" t="s">
        <v>820</v>
      </c>
      <c r="AB175" s="420" t="s">
        <v>829</v>
      </c>
      <c r="AC175" s="420">
        <v>164</v>
      </c>
      <c r="AD175" s="419" t="s">
        <v>830</v>
      </c>
      <c r="AE175" s="418" t="s">
        <v>821</v>
      </c>
      <c r="AF175" s="411" t="s">
        <v>829</v>
      </c>
      <c r="AG175" s="411">
        <v>164</v>
      </c>
      <c r="AH175" s="411">
        <v>-2</v>
      </c>
      <c r="AI175" s="414" t="s">
        <v>822</v>
      </c>
      <c r="AJ175" s="420" t="s">
        <v>833</v>
      </c>
      <c r="AK175" s="420">
        <v>164</v>
      </c>
      <c r="AL175" s="419" t="s">
        <v>830</v>
      </c>
      <c r="AM175" s="418" t="s">
        <v>825</v>
      </c>
      <c r="AN175" t="s">
        <v>824</v>
      </c>
      <c r="AO175" s="411" t="s">
        <v>829</v>
      </c>
      <c r="AP175" s="411">
        <v>164</v>
      </c>
      <c r="AQ175" s="411">
        <v>-3</v>
      </c>
      <c r="AR175" s="411" t="s">
        <v>820</v>
      </c>
      <c r="AS175" s="420" t="s">
        <v>829</v>
      </c>
      <c r="AT175" s="420">
        <v>164</v>
      </c>
      <c r="AU175" s="419" t="s">
        <v>832</v>
      </c>
      <c r="AV175" s="418" t="s">
        <v>821</v>
      </c>
      <c r="AW175" s="411" t="s">
        <v>829</v>
      </c>
      <c r="AX175" s="411">
        <v>164</v>
      </c>
      <c r="AY175" s="411">
        <v>-3</v>
      </c>
      <c r="AZ175" s="414" t="s">
        <v>822</v>
      </c>
      <c r="BA175" s="420" t="s">
        <v>833</v>
      </c>
      <c r="BB175" s="420">
        <v>164</v>
      </c>
      <c r="BC175" s="419" t="s">
        <v>832</v>
      </c>
      <c r="BD175" s="418" t="s">
        <v>834</v>
      </c>
    </row>
    <row r="176" spans="2:56" ht="13.5">
      <c r="C176" s="414"/>
      <c r="D176" s="411"/>
      <c r="M176" s="419" t="s">
        <v>831</v>
      </c>
      <c r="R176" s="414" t="s">
        <v>822</v>
      </c>
      <c r="AD176" s="419" t="s">
        <v>831</v>
      </c>
      <c r="AI176" s="414" t="s">
        <v>822</v>
      </c>
      <c r="AL176" s="419" t="s">
        <v>831</v>
      </c>
      <c r="AN176" t="s">
        <v>824</v>
      </c>
      <c r="AU176" s="419" t="s">
        <v>832</v>
      </c>
      <c r="AZ176" s="414" t="s">
        <v>822</v>
      </c>
      <c r="BC176" s="419" t="s">
        <v>832</v>
      </c>
      <c r="BD176" s="418" t="s">
        <v>834</v>
      </c>
    </row>
    <row r="177" spans="3:40" ht="13.5">
      <c r="C177" s="414"/>
      <c r="D177" s="411"/>
      <c r="AN177" t="s">
        <v>824</v>
      </c>
    </row>
    <row r="178" spans="3:40" ht="13.5">
      <c r="C178" s="414"/>
      <c r="D178" s="411"/>
      <c r="AN178" t="s">
        <v>824</v>
      </c>
    </row>
    <row r="179" spans="3:40" ht="13.5">
      <c r="C179" s="414"/>
      <c r="D179" s="411"/>
      <c r="AN179" t="s">
        <v>824</v>
      </c>
    </row>
    <row r="180" spans="3:40" ht="13.5">
      <c r="C180" s="414"/>
      <c r="D180" s="411"/>
    </row>
    <row r="181" spans="3:40" ht="13.5">
      <c r="C181" s="414"/>
      <c r="D181" s="411"/>
    </row>
    <row r="182" spans="3:40" ht="13.5">
      <c r="C182" s="414"/>
      <c r="D182" s="411"/>
    </row>
    <row r="183" spans="3:40" ht="13.5">
      <c r="C183" s="414"/>
      <c r="D183" s="411"/>
    </row>
    <row r="184" spans="3:40">
      <c r="C184" s="414"/>
    </row>
    <row r="185" spans="3:40">
      <c r="C185" s="414"/>
    </row>
    <row r="186" spans="3:40">
      <c r="C186" s="414"/>
    </row>
    <row r="187" spans="3:40">
      <c r="C187" s="414"/>
    </row>
    <row r="188" spans="3:40">
      <c r="C188" s="414"/>
    </row>
    <row r="189" spans="3:40">
      <c r="C189" s="414"/>
    </row>
    <row r="190" spans="3:40">
      <c r="C190" s="414"/>
    </row>
    <row r="191" spans="3:40">
      <c r="C191" s="414"/>
    </row>
    <row r="192" spans="3:40">
      <c r="C192" s="414"/>
    </row>
    <row r="193" spans="3:3">
      <c r="C193" s="414"/>
    </row>
    <row r="194" spans="3:3">
      <c r="C194" s="414"/>
    </row>
    <row r="195" spans="3:3">
      <c r="C195" s="414"/>
    </row>
    <row r="196" spans="3:3">
      <c r="C196" s="414"/>
    </row>
    <row r="197" spans="3:3">
      <c r="C197" s="414"/>
    </row>
    <row r="198" spans="3:3">
      <c r="C198" s="414"/>
    </row>
    <row r="199" spans="3:3">
      <c r="C199" s="414"/>
    </row>
    <row r="200" spans="3:3">
      <c r="C200" s="414"/>
    </row>
    <row r="201" spans="3:3">
      <c r="C201" s="414"/>
    </row>
    <row r="202" spans="3:3">
      <c r="C202" s="414"/>
    </row>
    <row r="203" spans="3:3">
      <c r="C203" s="414"/>
    </row>
  </sheetData>
  <mergeCells count="1">
    <mergeCell ref="E168:E169"/>
  </mergeCells>
  <phoneticPr fontId="78" type="noConversion"/>
  <conditionalFormatting sqref="G12:G175">
    <cfRule type="duplicateValues" dxfId="68" priority="21"/>
  </conditionalFormatting>
  <conditionalFormatting sqref="H12:I175">
    <cfRule type="duplicateValues" dxfId="67" priority="22"/>
  </conditionalFormatting>
  <conditionalFormatting sqref="K12:K175">
    <cfRule type="duplicateValues" dxfId="66" priority="20"/>
  </conditionalFormatting>
  <conditionalFormatting sqref="L12:L175">
    <cfRule type="duplicateValues" dxfId="65" priority="19"/>
  </conditionalFormatting>
  <conditionalFormatting sqref="O12:O175">
    <cfRule type="duplicateValues" dxfId="64" priority="17"/>
  </conditionalFormatting>
  <conditionalFormatting sqref="P12:Q175">
    <cfRule type="duplicateValues" dxfId="63" priority="18"/>
  </conditionalFormatting>
  <conditionalFormatting sqref="X12:X175">
    <cfRule type="duplicateValues" dxfId="62" priority="15"/>
  </conditionalFormatting>
  <conditionalFormatting sqref="Y12:Z175">
    <cfRule type="duplicateValues" dxfId="61" priority="16"/>
  </conditionalFormatting>
  <conditionalFormatting sqref="AB12:AB175">
    <cfRule type="duplicateValues" dxfId="60" priority="8"/>
  </conditionalFormatting>
  <conditionalFormatting sqref="AC12:AC175">
    <cfRule type="duplicateValues" dxfId="59" priority="7"/>
  </conditionalFormatting>
  <conditionalFormatting sqref="AF12:AF175">
    <cfRule type="duplicateValues" dxfId="58" priority="11"/>
  </conditionalFormatting>
  <conditionalFormatting sqref="AG12:AH175">
    <cfRule type="duplicateValues" dxfId="57" priority="12"/>
  </conditionalFormatting>
  <conditionalFormatting sqref="AJ12:AJ175">
    <cfRule type="duplicateValues" dxfId="56" priority="6"/>
  </conditionalFormatting>
  <conditionalFormatting sqref="AK12:AK175">
    <cfRule type="duplicateValues" dxfId="55" priority="5"/>
  </conditionalFormatting>
  <conditionalFormatting sqref="AO12:AO175">
    <cfRule type="duplicateValues" dxfId="54" priority="13"/>
  </conditionalFormatting>
  <conditionalFormatting sqref="AP12:AQ175">
    <cfRule type="duplicateValues" dxfId="53" priority="14"/>
  </conditionalFormatting>
  <conditionalFormatting sqref="AS12:AS175">
    <cfRule type="duplicateValues" dxfId="52" priority="2"/>
  </conditionalFormatting>
  <conditionalFormatting sqref="AT12:AT175">
    <cfRule type="duplicateValues" dxfId="51" priority="1"/>
  </conditionalFormatting>
  <conditionalFormatting sqref="AW12:AW175">
    <cfRule type="duplicateValues" dxfId="50" priority="9"/>
  </conditionalFormatting>
  <conditionalFormatting sqref="AX12:AY175">
    <cfRule type="duplicateValues" dxfId="49" priority="10"/>
  </conditionalFormatting>
  <conditionalFormatting sqref="BA12:BA175">
    <cfRule type="duplicateValues" dxfId="48" priority="4"/>
  </conditionalFormatting>
  <conditionalFormatting sqref="BB12:BB175">
    <cfRule type="duplicateValues" dxfId="47" priority="3"/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FD8C7C-42C5-4ED4-85DF-EA28503BD124}">
  <dimension ref="C1:AE494"/>
  <sheetViews>
    <sheetView zoomScale="115" zoomScaleNormal="115" workbookViewId="0">
      <selection activeCell="V91" sqref="V91"/>
    </sheetView>
  </sheetViews>
  <sheetFormatPr defaultRowHeight="12.75"/>
  <cols>
    <col min="3" max="3" width="6.7109375" bestFit="1" customWidth="1"/>
    <col min="4" max="4" width="2.28515625" style="419" bestFit="1" customWidth="1"/>
    <col min="5" max="5" width="4.42578125" style="419" bestFit="1" customWidth="1"/>
    <col min="6" max="6" width="3" style="419" bestFit="1" customWidth="1"/>
    <col min="7" max="7" width="4.7109375" bestFit="1" customWidth="1"/>
    <col min="8" max="8" width="2.28515625" style="419" bestFit="1" customWidth="1"/>
    <col min="9" max="9" width="4.42578125" style="419" bestFit="1" customWidth="1"/>
    <col min="10" max="10" width="3" style="419" bestFit="1" customWidth="1"/>
    <col min="11" max="11" width="14.7109375" bestFit="1" customWidth="1"/>
    <col min="13" max="13" width="6.7109375" bestFit="1" customWidth="1"/>
    <col min="14" max="14" width="2.28515625" bestFit="1" customWidth="1"/>
    <col min="15" max="15" width="4.42578125" bestFit="1" customWidth="1"/>
    <col min="16" max="16" width="3" bestFit="1" customWidth="1"/>
    <col min="17" max="17" width="4.7109375" bestFit="1" customWidth="1"/>
    <col min="18" max="18" width="2.28515625" bestFit="1" customWidth="1"/>
    <col min="19" max="19" width="4.42578125" bestFit="1" customWidth="1"/>
    <col min="20" max="20" width="3" bestFit="1" customWidth="1"/>
    <col min="21" max="21" width="14.7109375" bestFit="1" customWidth="1"/>
    <col min="23" max="23" width="6.7109375" bestFit="1" customWidth="1"/>
    <col min="24" max="24" width="2.28515625" bestFit="1" customWidth="1"/>
    <col min="25" max="25" width="4.42578125" bestFit="1" customWidth="1"/>
    <col min="26" max="26" width="3" bestFit="1" customWidth="1"/>
    <col min="27" max="27" width="4.7109375" bestFit="1" customWidth="1"/>
    <col min="28" max="28" width="2.28515625" bestFit="1" customWidth="1"/>
    <col min="29" max="29" width="4.42578125" bestFit="1" customWidth="1"/>
    <col min="30" max="30" width="3" bestFit="1" customWidth="1"/>
    <col min="31" max="31" width="14.7109375" bestFit="1" customWidth="1"/>
  </cols>
  <sheetData>
    <row r="1" spans="3:31" ht="13.5">
      <c r="C1" s="414" t="s">
        <v>996</v>
      </c>
      <c r="D1" s="420" t="s">
        <v>1072</v>
      </c>
      <c r="E1" s="420">
        <v>1</v>
      </c>
      <c r="F1" s="419" t="s">
        <v>831</v>
      </c>
      <c r="G1" s="414" t="s">
        <v>995</v>
      </c>
      <c r="H1" s="420" t="s">
        <v>1072</v>
      </c>
      <c r="I1" s="420">
        <v>1</v>
      </c>
      <c r="J1" s="419" t="s">
        <v>831</v>
      </c>
      <c r="K1" s="414" t="s">
        <v>997</v>
      </c>
      <c r="L1" s="414"/>
      <c r="M1" s="414" t="s">
        <v>996</v>
      </c>
      <c r="N1" s="420" t="s">
        <v>1072</v>
      </c>
      <c r="O1" s="420">
        <v>1</v>
      </c>
      <c r="P1" s="419" t="s">
        <v>830</v>
      </c>
      <c r="Q1" s="414" t="s">
        <v>995</v>
      </c>
      <c r="R1" s="420" t="s">
        <v>1072</v>
      </c>
      <c r="S1" s="420">
        <v>1</v>
      </c>
      <c r="T1" s="419" t="s">
        <v>830</v>
      </c>
      <c r="U1" s="414" t="s">
        <v>997</v>
      </c>
      <c r="W1" s="414" t="s">
        <v>996</v>
      </c>
      <c r="X1" s="420" t="s">
        <v>1072</v>
      </c>
      <c r="Y1" s="420">
        <v>1</v>
      </c>
      <c r="Z1" s="419" t="s">
        <v>832</v>
      </c>
      <c r="AA1" s="414" t="s">
        <v>995</v>
      </c>
      <c r="AB1" s="420" t="s">
        <v>1072</v>
      </c>
      <c r="AC1" s="420">
        <v>1</v>
      </c>
      <c r="AD1" s="419" t="s">
        <v>832</v>
      </c>
      <c r="AE1" s="414" t="s">
        <v>997</v>
      </c>
    </row>
    <row r="2" spans="3:31" ht="13.5">
      <c r="C2" s="414" t="s">
        <v>996</v>
      </c>
      <c r="D2" s="420" t="s">
        <v>1072</v>
      </c>
      <c r="E2" s="420">
        <v>2</v>
      </c>
      <c r="F2" s="419" t="s">
        <v>831</v>
      </c>
      <c r="G2" s="414" t="s">
        <v>995</v>
      </c>
      <c r="H2" s="420" t="s">
        <v>1072</v>
      </c>
      <c r="I2" s="420">
        <v>2</v>
      </c>
      <c r="J2" s="419" t="s">
        <v>831</v>
      </c>
      <c r="K2" s="414" t="s">
        <v>997</v>
      </c>
      <c r="L2" s="414"/>
      <c r="M2" s="414" t="s">
        <v>996</v>
      </c>
      <c r="N2" s="420" t="s">
        <v>1072</v>
      </c>
      <c r="O2" s="420">
        <v>2</v>
      </c>
      <c r="P2" s="419" t="s">
        <v>830</v>
      </c>
      <c r="Q2" s="414" t="s">
        <v>995</v>
      </c>
      <c r="R2" s="420" t="s">
        <v>1072</v>
      </c>
      <c r="S2" s="420">
        <v>2</v>
      </c>
      <c r="T2" s="419" t="s">
        <v>830</v>
      </c>
      <c r="U2" s="414" t="s">
        <v>997</v>
      </c>
      <c r="W2" s="414" t="s">
        <v>996</v>
      </c>
      <c r="X2" s="420" t="s">
        <v>1072</v>
      </c>
      <c r="Y2" s="420">
        <v>2</v>
      </c>
      <c r="Z2" s="419" t="s">
        <v>832</v>
      </c>
      <c r="AA2" s="414" t="s">
        <v>995</v>
      </c>
      <c r="AB2" s="420" t="s">
        <v>1072</v>
      </c>
      <c r="AC2" s="420">
        <v>2</v>
      </c>
      <c r="AD2" s="419" t="s">
        <v>832</v>
      </c>
      <c r="AE2" s="414" t="s">
        <v>997</v>
      </c>
    </row>
    <row r="3" spans="3:31" ht="13.5">
      <c r="C3" s="414" t="s">
        <v>996</v>
      </c>
      <c r="D3" s="420" t="s">
        <v>1072</v>
      </c>
      <c r="E3" s="420">
        <v>3</v>
      </c>
      <c r="F3" s="419" t="s">
        <v>831</v>
      </c>
      <c r="G3" s="414" t="s">
        <v>995</v>
      </c>
      <c r="H3" s="420" t="s">
        <v>1072</v>
      </c>
      <c r="I3" s="420">
        <v>3</v>
      </c>
      <c r="J3" s="419" t="s">
        <v>831</v>
      </c>
      <c r="K3" s="414" t="s">
        <v>997</v>
      </c>
      <c r="L3" s="414"/>
      <c r="M3" s="414" t="s">
        <v>996</v>
      </c>
      <c r="N3" s="420" t="s">
        <v>1072</v>
      </c>
      <c r="O3" s="420">
        <v>3</v>
      </c>
      <c r="P3" s="419" t="s">
        <v>830</v>
      </c>
      <c r="Q3" s="414" t="s">
        <v>995</v>
      </c>
      <c r="R3" s="420" t="s">
        <v>1072</v>
      </c>
      <c r="S3" s="420">
        <v>3</v>
      </c>
      <c r="T3" s="419" t="s">
        <v>830</v>
      </c>
      <c r="U3" s="414" t="s">
        <v>997</v>
      </c>
      <c r="W3" s="414" t="s">
        <v>996</v>
      </c>
      <c r="X3" s="420" t="s">
        <v>1072</v>
      </c>
      <c r="Y3" s="420">
        <v>3</v>
      </c>
      <c r="Z3" s="419" t="s">
        <v>832</v>
      </c>
      <c r="AA3" s="414" t="s">
        <v>995</v>
      </c>
      <c r="AB3" s="420" t="s">
        <v>1072</v>
      </c>
      <c r="AC3" s="420">
        <v>3</v>
      </c>
      <c r="AD3" s="419" t="s">
        <v>832</v>
      </c>
      <c r="AE3" s="414" t="s">
        <v>997</v>
      </c>
    </row>
    <row r="4" spans="3:31" ht="13.5">
      <c r="C4" s="414" t="s">
        <v>996</v>
      </c>
      <c r="D4" s="420" t="s">
        <v>1072</v>
      </c>
      <c r="E4" s="420">
        <v>4</v>
      </c>
      <c r="F4" s="419" t="s">
        <v>831</v>
      </c>
      <c r="G4" s="414" t="s">
        <v>995</v>
      </c>
      <c r="H4" s="420" t="s">
        <v>1072</v>
      </c>
      <c r="I4" s="420">
        <v>4</v>
      </c>
      <c r="J4" s="419" t="s">
        <v>831</v>
      </c>
      <c r="K4" s="414" t="s">
        <v>997</v>
      </c>
      <c r="L4" s="414"/>
      <c r="M4" s="414" t="s">
        <v>996</v>
      </c>
      <c r="N4" s="420" t="s">
        <v>1072</v>
      </c>
      <c r="O4" s="420">
        <v>4</v>
      </c>
      <c r="P4" s="419" t="s">
        <v>830</v>
      </c>
      <c r="Q4" s="414" t="s">
        <v>995</v>
      </c>
      <c r="R4" s="420" t="s">
        <v>1072</v>
      </c>
      <c r="S4" s="420">
        <v>4</v>
      </c>
      <c r="T4" s="419" t="s">
        <v>830</v>
      </c>
      <c r="U4" s="414" t="s">
        <v>997</v>
      </c>
      <c r="W4" s="414" t="s">
        <v>996</v>
      </c>
      <c r="X4" s="420" t="s">
        <v>1072</v>
      </c>
      <c r="Y4" s="420">
        <v>4</v>
      </c>
      <c r="Z4" s="419" t="s">
        <v>832</v>
      </c>
      <c r="AA4" s="414" t="s">
        <v>995</v>
      </c>
      <c r="AB4" s="420" t="s">
        <v>1072</v>
      </c>
      <c r="AC4" s="420">
        <v>4</v>
      </c>
      <c r="AD4" s="419" t="s">
        <v>832</v>
      </c>
      <c r="AE4" s="414" t="s">
        <v>997</v>
      </c>
    </row>
    <row r="5" spans="3:31" ht="13.5">
      <c r="C5" s="414" t="s">
        <v>996</v>
      </c>
      <c r="D5" s="420" t="s">
        <v>1072</v>
      </c>
      <c r="E5" s="420">
        <v>5</v>
      </c>
      <c r="F5" s="419" t="s">
        <v>831</v>
      </c>
      <c r="G5" s="414" t="s">
        <v>995</v>
      </c>
      <c r="H5" s="420" t="s">
        <v>1072</v>
      </c>
      <c r="I5" s="420">
        <v>5</v>
      </c>
      <c r="J5" s="419" t="s">
        <v>831</v>
      </c>
      <c r="K5" s="414" t="s">
        <v>997</v>
      </c>
      <c r="L5" s="414"/>
      <c r="M5" s="414" t="s">
        <v>996</v>
      </c>
      <c r="N5" s="420" t="s">
        <v>1072</v>
      </c>
      <c r="O5" s="420">
        <v>5</v>
      </c>
      <c r="P5" s="419" t="s">
        <v>830</v>
      </c>
      <c r="Q5" s="414" t="s">
        <v>995</v>
      </c>
      <c r="R5" s="420" t="s">
        <v>1072</v>
      </c>
      <c r="S5" s="420">
        <v>5</v>
      </c>
      <c r="T5" s="419" t="s">
        <v>830</v>
      </c>
      <c r="U5" s="414" t="s">
        <v>997</v>
      </c>
      <c r="W5" s="414" t="s">
        <v>996</v>
      </c>
      <c r="X5" s="420" t="s">
        <v>1072</v>
      </c>
      <c r="Y5" s="420">
        <v>5</v>
      </c>
      <c r="Z5" s="419" t="s">
        <v>832</v>
      </c>
      <c r="AA5" s="414" t="s">
        <v>995</v>
      </c>
      <c r="AB5" s="420" t="s">
        <v>1072</v>
      </c>
      <c r="AC5" s="420">
        <v>5</v>
      </c>
      <c r="AD5" s="419" t="s">
        <v>832</v>
      </c>
      <c r="AE5" s="414" t="s">
        <v>997</v>
      </c>
    </row>
    <row r="6" spans="3:31" ht="13.5">
      <c r="C6" s="414" t="s">
        <v>996</v>
      </c>
      <c r="D6" s="420" t="s">
        <v>1072</v>
      </c>
      <c r="E6" s="420">
        <v>6</v>
      </c>
      <c r="F6" s="419" t="s">
        <v>831</v>
      </c>
      <c r="G6" s="414" t="s">
        <v>995</v>
      </c>
      <c r="H6" s="420" t="s">
        <v>1072</v>
      </c>
      <c r="I6" s="420">
        <v>6</v>
      </c>
      <c r="J6" s="419" t="s">
        <v>831</v>
      </c>
      <c r="K6" s="414" t="s">
        <v>997</v>
      </c>
      <c r="L6" s="414"/>
      <c r="M6" s="414" t="s">
        <v>996</v>
      </c>
      <c r="N6" s="420" t="s">
        <v>1072</v>
      </c>
      <c r="O6" s="420">
        <v>6</v>
      </c>
      <c r="P6" s="419" t="s">
        <v>830</v>
      </c>
      <c r="Q6" s="414" t="s">
        <v>995</v>
      </c>
      <c r="R6" s="420" t="s">
        <v>1072</v>
      </c>
      <c r="S6" s="420">
        <v>6</v>
      </c>
      <c r="T6" s="419" t="s">
        <v>830</v>
      </c>
      <c r="U6" s="414" t="s">
        <v>997</v>
      </c>
      <c r="W6" s="414" t="s">
        <v>996</v>
      </c>
      <c r="X6" s="420" t="s">
        <v>1072</v>
      </c>
      <c r="Y6" s="420">
        <v>6</v>
      </c>
      <c r="Z6" s="419" t="s">
        <v>832</v>
      </c>
      <c r="AA6" s="414" t="s">
        <v>995</v>
      </c>
      <c r="AB6" s="420" t="s">
        <v>1072</v>
      </c>
      <c r="AC6" s="420">
        <v>6</v>
      </c>
      <c r="AD6" s="419" t="s">
        <v>832</v>
      </c>
      <c r="AE6" s="414" t="s">
        <v>997</v>
      </c>
    </row>
    <row r="7" spans="3:31" ht="13.5">
      <c r="C7" s="414" t="s">
        <v>996</v>
      </c>
      <c r="D7" s="420" t="s">
        <v>1072</v>
      </c>
      <c r="E7" s="420">
        <v>7</v>
      </c>
      <c r="F7" s="419" t="s">
        <v>831</v>
      </c>
      <c r="G7" s="414" t="s">
        <v>995</v>
      </c>
      <c r="H7" s="420" t="s">
        <v>1072</v>
      </c>
      <c r="I7" s="420">
        <v>7</v>
      </c>
      <c r="J7" s="419" t="s">
        <v>831</v>
      </c>
      <c r="K7" s="414" t="s">
        <v>997</v>
      </c>
      <c r="L7" s="414"/>
      <c r="M7" s="414" t="s">
        <v>996</v>
      </c>
      <c r="N7" s="420" t="s">
        <v>1072</v>
      </c>
      <c r="O7" s="420">
        <v>7</v>
      </c>
      <c r="P7" s="419" t="s">
        <v>830</v>
      </c>
      <c r="Q7" s="414" t="s">
        <v>995</v>
      </c>
      <c r="R7" s="420" t="s">
        <v>1072</v>
      </c>
      <c r="S7" s="420">
        <v>7</v>
      </c>
      <c r="T7" s="419" t="s">
        <v>830</v>
      </c>
      <c r="U7" s="414" t="s">
        <v>997</v>
      </c>
      <c r="W7" s="414" t="s">
        <v>996</v>
      </c>
      <c r="X7" s="420" t="s">
        <v>1072</v>
      </c>
      <c r="Y7" s="420">
        <v>7</v>
      </c>
      <c r="Z7" s="419" t="s">
        <v>832</v>
      </c>
      <c r="AA7" s="414" t="s">
        <v>995</v>
      </c>
      <c r="AB7" s="420" t="s">
        <v>1072</v>
      </c>
      <c r="AC7" s="420">
        <v>7</v>
      </c>
      <c r="AD7" s="419" t="s">
        <v>832</v>
      </c>
      <c r="AE7" s="414" t="s">
        <v>997</v>
      </c>
    </row>
    <row r="8" spans="3:31" ht="13.5">
      <c r="C8" s="414" t="s">
        <v>996</v>
      </c>
      <c r="D8" s="420" t="s">
        <v>1072</v>
      </c>
      <c r="E8" s="420">
        <v>8</v>
      </c>
      <c r="F8" s="419" t="s">
        <v>831</v>
      </c>
      <c r="G8" s="414" t="s">
        <v>995</v>
      </c>
      <c r="H8" s="420" t="s">
        <v>1072</v>
      </c>
      <c r="I8" s="420">
        <v>8</v>
      </c>
      <c r="J8" s="419" t="s">
        <v>831</v>
      </c>
      <c r="K8" s="414" t="s">
        <v>997</v>
      </c>
      <c r="L8" s="414"/>
      <c r="M8" s="414" t="s">
        <v>996</v>
      </c>
      <c r="N8" s="420" t="s">
        <v>1072</v>
      </c>
      <c r="O8" s="420">
        <v>8</v>
      </c>
      <c r="P8" s="419" t="s">
        <v>830</v>
      </c>
      <c r="Q8" s="414" t="s">
        <v>995</v>
      </c>
      <c r="R8" s="420" t="s">
        <v>1072</v>
      </c>
      <c r="S8" s="420">
        <v>8</v>
      </c>
      <c r="T8" s="419" t="s">
        <v>830</v>
      </c>
      <c r="U8" s="414" t="s">
        <v>997</v>
      </c>
      <c r="W8" s="414" t="s">
        <v>996</v>
      </c>
      <c r="X8" s="420" t="s">
        <v>1072</v>
      </c>
      <c r="Y8" s="420">
        <v>8</v>
      </c>
      <c r="Z8" s="419" t="s">
        <v>832</v>
      </c>
      <c r="AA8" s="414" t="s">
        <v>995</v>
      </c>
      <c r="AB8" s="420" t="s">
        <v>1072</v>
      </c>
      <c r="AC8" s="420">
        <v>8</v>
      </c>
      <c r="AD8" s="419" t="s">
        <v>832</v>
      </c>
      <c r="AE8" s="414" t="s">
        <v>997</v>
      </c>
    </row>
    <row r="9" spans="3:31" ht="13.5">
      <c r="C9" s="414" t="s">
        <v>996</v>
      </c>
      <c r="D9" s="420" t="s">
        <v>1072</v>
      </c>
      <c r="E9" s="420">
        <v>9</v>
      </c>
      <c r="F9" s="419" t="s">
        <v>831</v>
      </c>
      <c r="G9" s="414" t="s">
        <v>995</v>
      </c>
      <c r="H9" s="420" t="s">
        <v>1072</v>
      </c>
      <c r="I9" s="420">
        <v>9</v>
      </c>
      <c r="J9" s="419" t="s">
        <v>831</v>
      </c>
      <c r="K9" s="414" t="s">
        <v>997</v>
      </c>
      <c r="L9" s="414"/>
      <c r="M9" s="414" t="s">
        <v>996</v>
      </c>
      <c r="N9" s="420" t="s">
        <v>1072</v>
      </c>
      <c r="O9" s="420">
        <v>9</v>
      </c>
      <c r="P9" s="419" t="s">
        <v>830</v>
      </c>
      <c r="Q9" s="414" t="s">
        <v>995</v>
      </c>
      <c r="R9" s="420" t="s">
        <v>1072</v>
      </c>
      <c r="S9" s="420">
        <v>9</v>
      </c>
      <c r="T9" s="419" t="s">
        <v>830</v>
      </c>
      <c r="U9" s="414" t="s">
        <v>997</v>
      </c>
      <c r="W9" s="414" t="s">
        <v>996</v>
      </c>
      <c r="X9" s="420" t="s">
        <v>1072</v>
      </c>
      <c r="Y9" s="420">
        <v>9</v>
      </c>
      <c r="Z9" s="419" t="s">
        <v>832</v>
      </c>
      <c r="AA9" s="414" t="s">
        <v>995</v>
      </c>
      <c r="AB9" s="420" t="s">
        <v>1072</v>
      </c>
      <c r="AC9" s="420">
        <v>9</v>
      </c>
      <c r="AD9" s="419" t="s">
        <v>832</v>
      </c>
      <c r="AE9" s="414" t="s">
        <v>997</v>
      </c>
    </row>
    <row r="10" spans="3:31" ht="13.5">
      <c r="C10" s="414" t="s">
        <v>996</v>
      </c>
      <c r="D10" s="420" t="s">
        <v>1072</v>
      </c>
      <c r="E10" s="420">
        <v>10</v>
      </c>
      <c r="F10" s="419" t="s">
        <v>831</v>
      </c>
      <c r="G10" s="414" t="s">
        <v>995</v>
      </c>
      <c r="H10" s="420" t="s">
        <v>1072</v>
      </c>
      <c r="I10" s="420">
        <v>10</v>
      </c>
      <c r="J10" s="419" t="s">
        <v>831</v>
      </c>
      <c r="K10" s="414" t="s">
        <v>997</v>
      </c>
      <c r="L10" s="414"/>
      <c r="M10" s="414" t="s">
        <v>996</v>
      </c>
      <c r="N10" s="420" t="s">
        <v>1072</v>
      </c>
      <c r="O10" s="420">
        <v>10</v>
      </c>
      <c r="P10" s="419" t="s">
        <v>830</v>
      </c>
      <c r="Q10" s="414" t="s">
        <v>995</v>
      </c>
      <c r="R10" s="420" t="s">
        <v>1072</v>
      </c>
      <c r="S10" s="420">
        <v>10</v>
      </c>
      <c r="T10" s="419" t="s">
        <v>830</v>
      </c>
      <c r="U10" s="414" t="s">
        <v>997</v>
      </c>
      <c r="W10" s="414" t="s">
        <v>996</v>
      </c>
      <c r="X10" s="420" t="s">
        <v>1072</v>
      </c>
      <c r="Y10" s="420">
        <v>10</v>
      </c>
      <c r="Z10" s="419" t="s">
        <v>832</v>
      </c>
      <c r="AA10" s="414" t="s">
        <v>995</v>
      </c>
      <c r="AB10" s="420" t="s">
        <v>1072</v>
      </c>
      <c r="AC10" s="420">
        <v>10</v>
      </c>
      <c r="AD10" s="419" t="s">
        <v>832</v>
      </c>
      <c r="AE10" s="414" t="s">
        <v>997</v>
      </c>
    </row>
    <row r="11" spans="3:31" ht="13.5">
      <c r="C11" s="414" t="s">
        <v>996</v>
      </c>
      <c r="D11" s="420" t="s">
        <v>1072</v>
      </c>
      <c r="E11" s="420">
        <v>11</v>
      </c>
      <c r="F11" s="419" t="s">
        <v>831</v>
      </c>
      <c r="G11" s="414" t="s">
        <v>995</v>
      </c>
      <c r="H11" s="420" t="s">
        <v>1072</v>
      </c>
      <c r="I11" s="420">
        <v>11</v>
      </c>
      <c r="J11" s="419" t="s">
        <v>831</v>
      </c>
      <c r="K11" s="414" t="s">
        <v>997</v>
      </c>
      <c r="L11" s="414"/>
      <c r="M11" s="414" t="s">
        <v>996</v>
      </c>
      <c r="N11" s="420" t="s">
        <v>1072</v>
      </c>
      <c r="O11" s="420">
        <v>11</v>
      </c>
      <c r="P11" s="419" t="s">
        <v>830</v>
      </c>
      <c r="Q11" s="414" t="s">
        <v>995</v>
      </c>
      <c r="R11" s="420" t="s">
        <v>1072</v>
      </c>
      <c r="S11" s="420">
        <v>11</v>
      </c>
      <c r="T11" s="419" t="s">
        <v>830</v>
      </c>
      <c r="U11" s="414" t="s">
        <v>997</v>
      </c>
      <c r="W11" s="414" t="s">
        <v>996</v>
      </c>
      <c r="X11" s="420" t="s">
        <v>1072</v>
      </c>
      <c r="Y11" s="420">
        <v>11</v>
      </c>
      <c r="Z11" s="419" t="s">
        <v>832</v>
      </c>
      <c r="AA11" s="414" t="s">
        <v>995</v>
      </c>
      <c r="AB11" s="420" t="s">
        <v>1072</v>
      </c>
      <c r="AC11" s="420">
        <v>11</v>
      </c>
      <c r="AD11" s="419" t="s">
        <v>832</v>
      </c>
      <c r="AE11" s="414" t="s">
        <v>997</v>
      </c>
    </row>
    <row r="12" spans="3:31" ht="13.5">
      <c r="C12" s="414" t="s">
        <v>996</v>
      </c>
      <c r="D12" s="420" t="s">
        <v>1072</v>
      </c>
      <c r="E12" s="420">
        <v>12</v>
      </c>
      <c r="F12" s="419" t="s">
        <v>831</v>
      </c>
      <c r="G12" s="414" t="s">
        <v>995</v>
      </c>
      <c r="H12" s="420" t="s">
        <v>1072</v>
      </c>
      <c r="I12" s="420">
        <v>12</v>
      </c>
      <c r="J12" s="419" t="s">
        <v>831</v>
      </c>
      <c r="K12" s="414" t="s">
        <v>997</v>
      </c>
      <c r="L12" s="414"/>
      <c r="M12" s="414" t="s">
        <v>996</v>
      </c>
      <c r="N12" s="420" t="s">
        <v>1072</v>
      </c>
      <c r="O12" s="420">
        <v>12</v>
      </c>
      <c r="P12" s="419" t="s">
        <v>830</v>
      </c>
      <c r="Q12" s="414" t="s">
        <v>995</v>
      </c>
      <c r="R12" s="420" t="s">
        <v>1072</v>
      </c>
      <c r="S12" s="420">
        <v>12</v>
      </c>
      <c r="T12" s="419" t="s">
        <v>830</v>
      </c>
      <c r="U12" s="414" t="s">
        <v>997</v>
      </c>
      <c r="W12" s="414" t="s">
        <v>996</v>
      </c>
      <c r="X12" s="420" t="s">
        <v>1072</v>
      </c>
      <c r="Y12" s="420">
        <v>12</v>
      </c>
      <c r="Z12" s="419" t="s">
        <v>832</v>
      </c>
      <c r="AA12" s="414" t="s">
        <v>995</v>
      </c>
      <c r="AB12" s="420" t="s">
        <v>1072</v>
      </c>
      <c r="AC12" s="420">
        <v>12</v>
      </c>
      <c r="AD12" s="419" t="s">
        <v>832</v>
      </c>
      <c r="AE12" s="414" t="s">
        <v>997</v>
      </c>
    </row>
    <row r="13" spans="3:31" ht="13.5">
      <c r="C13" s="414" t="s">
        <v>996</v>
      </c>
      <c r="D13" s="420" t="s">
        <v>1072</v>
      </c>
      <c r="E13" s="420">
        <v>13</v>
      </c>
      <c r="F13" s="419" t="s">
        <v>831</v>
      </c>
      <c r="G13" s="414" t="s">
        <v>995</v>
      </c>
      <c r="H13" s="420" t="s">
        <v>1072</v>
      </c>
      <c r="I13" s="420">
        <v>13</v>
      </c>
      <c r="J13" s="419" t="s">
        <v>831</v>
      </c>
      <c r="K13" s="414" t="s">
        <v>997</v>
      </c>
      <c r="L13" s="414"/>
      <c r="M13" s="414" t="s">
        <v>996</v>
      </c>
      <c r="N13" s="420" t="s">
        <v>1072</v>
      </c>
      <c r="O13" s="420">
        <v>13</v>
      </c>
      <c r="P13" s="419" t="s">
        <v>830</v>
      </c>
      <c r="Q13" s="414" t="s">
        <v>995</v>
      </c>
      <c r="R13" s="420" t="s">
        <v>1072</v>
      </c>
      <c r="S13" s="420">
        <v>13</v>
      </c>
      <c r="T13" s="419" t="s">
        <v>830</v>
      </c>
      <c r="U13" s="414" t="s">
        <v>997</v>
      </c>
      <c r="W13" s="414" t="s">
        <v>996</v>
      </c>
      <c r="X13" s="420" t="s">
        <v>1072</v>
      </c>
      <c r="Y13" s="420">
        <v>13</v>
      </c>
      <c r="Z13" s="419" t="s">
        <v>832</v>
      </c>
      <c r="AA13" s="414" t="s">
        <v>995</v>
      </c>
      <c r="AB13" s="420" t="s">
        <v>1072</v>
      </c>
      <c r="AC13" s="420">
        <v>13</v>
      </c>
      <c r="AD13" s="419" t="s">
        <v>832</v>
      </c>
      <c r="AE13" s="414" t="s">
        <v>997</v>
      </c>
    </row>
    <row r="14" spans="3:31" ht="13.5">
      <c r="C14" s="414" t="s">
        <v>996</v>
      </c>
      <c r="D14" s="420" t="s">
        <v>1072</v>
      </c>
      <c r="E14" s="420">
        <v>14</v>
      </c>
      <c r="F14" s="419" t="s">
        <v>831</v>
      </c>
      <c r="G14" s="414" t="s">
        <v>995</v>
      </c>
      <c r="H14" s="420" t="s">
        <v>1072</v>
      </c>
      <c r="I14" s="420">
        <v>14</v>
      </c>
      <c r="J14" s="419" t="s">
        <v>831</v>
      </c>
      <c r="K14" s="414" t="s">
        <v>997</v>
      </c>
      <c r="L14" s="414"/>
      <c r="M14" s="414" t="s">
        <v>996</v>
      </c>
      <c r="N14" s="420" t="s">
        <v>1072</v>
      </c>
      <c r="O14" s="420">
        <v>14</v>
      </c>
      <c r="P14" s="419" t="s">
        <v>830</v>
      </c>
      <c r="Q14" s="414" t="s">
        <v>995</v>
      </c>
      <c r="R14" s="420" t="s">
        <v>1072</v>
      </c>
      <c r="S14" s="420">
        <v>14</v>
      </c>
      <c r="T14" s="419" t="s">
        <v>830</v>
      </c>
      <c r="U14" s="414" t="s">
        <v>997</v>
      </c>
      <c r="W14" s="414" t="s">
        <v>996</v>
      </c>
      <c r="X14" s="420" t="s">
        <v>1072</v>
      </c>
      <c r="Y14" s="420">
        <v>14</v>
      </c>
      <c r="Z14" s="419" t="s">
        <v>832</v>
      </c>
      <c r="AA14" s="414" t="s">
        <v>995</v>
      </c>
      <c r="AB14" s="420" t="s">
        <v>1072</v>
      </c>
      <c r="AC14" s="420">
        <v>14</v>
      </c>
      <c r="AD14" s="419" t="s">
        <v>832</v>
      </c>
      <c r="AE14" s="414" t="s">
        <v>997</v>
      </c>
    </row>
    <row r="15" spans="3:31" ht="13.5">
      <c r="C15" s="414" t="s">
        <v>996</v>
      </c>
      <c r="D15" s="420" t="s">
        <v>1072</v>
      </c>
      <c r="E15" s="420">
        <v>15</v>
      </c>
      <c r="F15" s="419" t="s">
        <v>831</v>
      </c>
      <c r="G15" s="414" t="s">
        <v>995</v>
      </c>
      <c r="H15" s="420" t="s">
        <v>1072</v>
      </c>
      <c r="I15" s="420">
        <v>15</v>
      </c>
      <c r="J15" s="419" t="s">
        <v>831</v>
      </c>
      <c r="K15" s="414" t="s">
        <v>997</v>
      </c>
      <c r="L15" s="414"/>
      <c r="M15" s="414" t="s">
        <v>996</v>
      </c>
      <c r="N15" s="420" t="s">
        <v>1072</v>
      </c>
      <c r="O15" s="420">
        <v>15</v>
      </c>
      <c r="P15" s="419" t="s">
        <v>830</v>
      </c>
      <c r="Q15" s="414" t="s">
        <v>995</v>
      </c>
      <c r="R15" s="420" t="s">
        <v>1072</v>
      </c>
      <c r="S15" s="420">
        <v>15</v>
      </c>
      <c r="T15" s="419" t="s">
        <v>830</v>
      </c>
      <c r="U15" s="414" t="s">
        <v>997</v>
      </c>
      <c r="W15" s="414" t="s">
        <v>996</v>
      </c>
      <c r="X15" s="420" t="s">
        <v>1072</v>
      </c>
      <c r="Y15" s="420">
        <v>15</v>
      </c>
      <c r="Z15" s="419" t="s">
        <v>832</v>
      </c>
      <c r="AA15" s="414" t="s">
        <v>995</v>
      </c>
      <c r="AB15" s="420" t="s">
        <v>1072</v>
      </c>
      <c r="AC15" s="420">
        <v>15</v>
      </c>
      <c r="AD15" s="419" t="s">
        <v>832</v>
      </c>
      <c r="AE15" s="414" t="s">
        <v>997</v>
      </c>
    </row>
    <row r="16" spans="3:31" ht="13.5">
      <c r="C16" s="414" t="s">
        <v>996</v>
      </c>
      <c r="D16" s="420" t="s">
        <v>1072</v>
      </c>
      <c r="E16" s="420">
        <v>16</v>
      </c>
      <c r="F16" s="419" t="s">
        <v>831</v>
      </c>
      <c r="G16" s="414" t="s">
        <v>995</v>
      </c>
      <c r="H16" s="420" t="s">
        <v>1072</v>
      </c>
      <c r="I16" s="420">
        <v>16</v>
      </c>
      <c r="J16" s="419" t="s">
        <v>831</v>
      </c>
      <c r="K16" s="414" t="s">
        <v>997</v>
      </c>
      <c r="L16" s="414"/>
      <c r="M16" s="414" t="s">
        <v>996</v>
      </c>
      <c r="N16" s="420" t="s">
        <v>1072</v>
      </c>
      <c r="O16" s="420">
        <v>16</v>
      </c>
      <c r="P16" s="419" t="s">
        <v>830</v>
      </c>
      <c r="Q16" s="414" t="s">
        <v>995</v>
      </c>
      <c r="R16" s="420" t="s">
        <v>1072</v>
      </c>
      <c r="S16" s="420">
        <v>16</v>
      </c>
      <c r="T16" s="419" t="s">
        <v>830</v>
      </c>
      <c r="U16" s="414" t="s">
        <v>997</v>
      </c>
      <c r="W16" s="414" t="s">
        <v>996</v>
      </c>
      <c r="X16" s="420" t="s">
        <v>1072</v>
      </c>
      <c r="Y16" s="420">
        <v>16</v>
      </c>
      <c r="Z16" s="419" t="s">
        <v>832</v>
      </c>
      <c r="AA16" s="414" t="s">
        <v>995</v>
      </c>
      <c r="AB16" s="420" t="s">
        <v>1072</v>
      </c>
      <c r="AC16" s="420">
        <v>16</v>
      </c>
      <c r="AD16" s="419" t="s">
        <v>832</v>
      </c>
      <c r="AE16" s="414" t="s">
        <v>997</v>
      </c>
    </row>
    <row r="17" spans="3:31" ht="13.5">
      <c r="C17" s="414" t="s">
        <v>996</v>
      </c>
      <c r="D17" s="420" t="s">
        <v>1072</v>
      </c>
      <c r="E17" s="420">
        <v>17</v>
      </c>
      <c r="F17" s="419" t="s">
        <v>831</v>
      </c>
      <c r="G17" s="414" t="s">
        <v>995</v>
      </c>
      <c r="H17" s="420" t="s">
        <v>1072</v>
      </c>
      <c r="I17" s="420">
        <v>17</v>
      </c>
      <c r="J17" s="419" t="s">
        <v>831</v>
      </c>
      <c r="K17" s="414" t="s">
        <v>997</v>
      </c>
      <c r="L17" s="414"/>
      <c r="M17" s="414" t="s">
        <v>996</v>
      </c>
      <c r="N17" s="420" t="s">
        <v>1072</v>
      </c>
      <c r="O17" s="420">
        <v>17</v>
      </c>
      <c r="P17" s="419" t="s">
        <v>830</v>
      </c>
      <c r="Q17" s="414" t="s">
        <v>995</v>
      </c>
      <c r="R17" s="420" t="s">
        <v>1072</v>
      </c>
      <c r="S17" s="420">
        <v>17</v>
      </c>
      <c r="T17" s="419" t="s">
        <v>830</v>
      </c>
      <c r="U17" s="414" t="s">
        <v>997</v>
      </c>
      <c r="W17" s="414" t="s">
        <v>996</v>
      </c>
      <c r="X17" s="420" t="s">
        <v>1072</v>
      </c>
      <c r="Y17" s="420">
        <v>17</v>
      </c>
      <c r="Z17" s="419" t="s">
        <v>832</v>
      </c>
      <c r="AA17" s="414" t="s">
        <v>995</v>
      </c>
      <c r="AB17" s="420" t="s">
        <v>1072</v>
      </c>
      <c r="AC17" s="420">
        <v>17</v>
      </c>
      <c r="AD17" s="419" t="s">
        <v>832</v>
      </c>
      <c r="AE17" s="414" t="s">
        <v>997</v>
      </c>
    </row>
    <row r="18" spans="3:31" ht="13.5">
      <c r="C18" s="414" t="s">
        <v>996</v>
      </c>
      <c r="D18" s="420" t="s">
        <v>1072</v>
      </c>
      <c r="E18" s="420">
        <v>18</v>
      </c>
      <c r="F18" s="419" t="s">
        <v>831</v>
      </c>
      <c r="G18" s="414" t="s">
        <v>995</v>
      </c>
      <c r="H18" s="420" t="s">
        <v>1072</v>
      </c>
      <c r="I18" s="420">
        <v>18</v>
      </c>
      <c r="J18" s="419" t="s">
        <v>831</v>
      </c>
      <c r="K18" s="414" t="s">
        <v>997</v>
      </c>
      <c r="L18" s="414"/>
      <c r="M18" s="414" t="s">
        <v>996</v>
      </c>
      <c r="N18" s="420" t="s">
        <v>1072</v>
      </c>
      <c r="O18" s="420">
        <v>18</v>
      </c>
      <c r="P18" s="419" t="s">
        <v>830</v>
      </c>
      <c r="Q18" s="414" t="s">
        <v>995</v>
      </c>
      <c r="R18" s="420" t="s">
        <v>1072</v>
      </c>
      <c r="S18" s="420">
        <v>18</v>
      </c>
      <c r="T18" s="419" t="s">
        <v>830</v>
      </c>
      <c r="U18" s="414" t="s">
        <v>997</v>
      </c>
      <c r="W18" s="414" t="s">
        <v>996</v>
      </c>
      <c r="X18" s="420" t="s">
        <v>1072</v>
      </c>
      <c r="Y18" s="420">
        <v>18</v>
      </c>
      <c r="Z18" s="419" t="s">
        <v>832</v>
      </c>
      <c r="AA18" s="414" t="s">
        <v>995</v>
      </c>
      <c r="AB18" s="420" t="s">
        <v>1072</v>
      </c>
      <c r="AC18" s="420">
        <v>18</v>
      </c>
      <c r="AD18" s="419" t="s">
        <v>832</v>
      </c>
      <c r="AE18" s="414" t="s">
        <v>997</v>
      </c>
    </row>
    <row r="19" spans="3:31" ht="13.5">
      <c r="C19" s="414" t="s">
        <v>996</v>
      </c>
      <c r="D19" s="420" t="s">
        <v>1072</v>
      </c>
      <c r="E19" s="420">
        <v>19</v>
      </c>
      <c r="F19" s="419" t="s">
        <v>831</v>
      </c>
      <c r="G19" s="414" t="s">
        <v>995</v>
      </c>
      <c r="H19" s="420" t="s">
        <v>1072</v>
      </c>
      <c r="I19" s="420">
        <v>19</v>
      </c>
      <c r="J19" s="419" t="s">
        <v>831</v>
      </c>
      <c r="K19" s="414" t="s">
        <v>997</v>
      </c>
      <c r="L19" s="414"/>
      <c r="M19" s="414" t="s">
        <v>996</v>
      </c>
      <c r="N19" s="420" t="s">
        <v>1072</v>
      </c>
      <c r="O19" s="420">
        <v>19</v>
      </c>
      <c r="P19" s="419" t="s">
        <v>830</v>
      </c>
      <c r="Q19" s="414" t="s">
        <v>995</v>
      </c>
      <c r="R19" s="420" t="s">
        <v>1072</v>
      </c>
      <c r="S19" s="420">
        <v>19</v>
      </c>
      <c r="T19" s="419" t="s">
        <v>830</v>
      </c>
      <c r="U19" s="414" t="s">
        <v>997</v>
      </c>
      <c r="W19" s="414" t="s">
        <v>996</v>
      </c>
      <c r="X19" s="420" t="s">
        <v>1072</v>
      </c>
      <c r="Y19" s="420">
        <v>19</v>
      </c>
      <c r="Z19" s="419" t="s">
        <v>832</v>
      </c>
      <c r="AA19" s="414" t="s">
        <v>995</v>
      </c>
      <c r="AB19" s="420" t="s">
        <v>1072</v>
      </c>
      <c r="AC19" s="420">
        <v>19</v>
      </c>
      <c r="AD19" s="419" t="s">
        <v>832</v>
      </c>
      <c r="AE19" s="414" t="s">
        <v>997</v>
      </c>
    </row>
    <row r="20" spans="3:31" ht="13.5">
      <c r="C20" s="414" t="s">
        <v>996</v>
      </c>
      <c r="D20" s="420" t="s">
        <v>1072</v>
      </c>
      <c r="E20" s="420">
        <v>20</v>
      </c>
      <c r="F20" s="419" t="s">
        <v>831</v>
      </c>
      <c r="G20" s="414" t="s">
        <v>995</v>
      </c>
      <c r="H20" s="420" t="s">
        <v>1072</v>
      </c>
      <c r="I20" s="420">
        <v>20</v>
      </c>
      <c r="J20" s="419" t="s">
        <v>831</v>
      </c>
      <c r="K20" s="414" t="s">
        <v>997</v>
      </c>
      <c r="L20" s="414"/>
      <c r="M20" s="414" t="s">
        <v>996</v>
      </c>
      <c r="N20" s="420" t="s">
        <v>1072</v>
      </c>
      <c r="O20" s="420">
        <v>20</v>
      </c>
      <c r="P20" s="419" t="s">
        <v>830</v>
      </c>
      <c r="Q20" s="414" t="s">
        <v>995</v>
      </c>
      <c r="R20" s="420" t="s">
        <v>1072</v>
      </c>
      <c r="S20" s="420">
        <v>20</v>
      </c>
      <c r="T20" s="419" t="s">
        <v>830</v>
      </c>
      <c r="U20" s="414" t="s">
        <v>997</v>
      </c>
      <c r="W20" s="414" t="s">
        <v>996</v>
      </c>
      <c r="X20" s="420" t="s">
        <v>1072</v>
      </c>
      <c r="Y20" s="420">
        <v>20</v>
      </c>
      <c r="Z20" s="419" t="s">
        <v>832</v>
      </c>
      <c r="AA20" s="414" t="s">
        <v>995</v>
      </c>
      <c r="AB20" s="420" t="s">
        <v>1072</v>
      </c>
      <c r="AC20" s="420">
        <v>20</v>
      </c>
      <c r="AD20" s="419" t="s">
        <v>832</v>
      </c>
      <c r="AE20" s="414" t="s">
        <v>997</v>
      </c>
    </row>
    <row r="21" spans="3:31" ht="13.5">
      <c r="C21" s="414" t="s">
        <v>996</v>
      </c>
      <c r="D21" s="420" t="s">
        <v>1072</v>
      </c>
      <c r="E21" s="420">
        <v>21</v>
      </c>
      <c r="F21" s="419" t="s">
        <v>831</v>
      </c>
      <c r="G21" s="414" t="s">
        <v>995</v>
      </c>
      <c r="H21" s="420" t="s">
        <v>1072</v>
      </c>
      <c r="I21" s="420">
        <v>21</v>
      </c>
      <c r="J21" s="419" t="s">
        <v>831</v>
      </c>
      <c r="K21" s="414" t="s">
        <v>997</v>
      </c>
      <c r="L21" s="414"/>
      <c r="M21" s="414" t="s">
        <v>996</v>
      </c>
      <c r="N21" s="420" t="s">
        <v>1072</v>
      </c>
      <c r="O21" s="420">
        <v>21</v>
      </c>
      <c r="P21" s="419" t="s">
        <v>830</v>
      </c>
      <c r="Q21" s="414" t="s">
        <v>995</v>
      </c>
      <c r="R21" s="420" t="s">
        <v>1072</v>
      </c>
      <c r="S21" s="420">
        <v>21</v>
      </c>
      <c r="T21" s="419" t="s">
        <v>830</v>
      </c>
      <c r="U21" s="414" t="s">
        <v>997</v>
      </c>
      <c r="W21" s="414" t="s">
        <v>996</v>
      </c>
      <c r="X21" s="420" t="s">
        <v>1072</v>
      </c>
      <c r="Y21" s="420">
        <v>21</v>
      </c>
      <c r="Z21" s="419" t="s">
        <v>832</v>
      </c>
      <c r="AA21" s="414" t="s">
        <v>995</v>
      </c>
      <c r="AB21" s="420" t="s">
        <v>1072</v>
      </c>
      <c r="AC21" s="420">
        <v>21</v>
      </c>
      <c r="AD21" s="419" t="s">
        <v>832</v>
      </c>
      <c r="AE21" s="414" t="s">
        <v>997</v>
      </c>
    </row>
    <row r="22" spans="3:31" ht="13.5">
      <c r="C22" s="414" t="s">
        <v>996</v>
      </c>
      <c r="D22" s="420" t="s">
        <v>1072</v>
      </c>
      <c r="E22" s="420">
        <v>22</v>
      </c>
      <c r="F22" s="419" t="s">
        <v>831</v>
      </c>
      <c r="G22" s="414" t="s">
        <v>995</v>
      </c>
      <c r="H22" s="420" t="s">
        <v>1072</v>
      </c>
      <c r="I22" s="420">
        <v>22</v>
      </c>
      <c r="J22" s="419" t="s">
        <v>831</v>
      </c>
      <c r="K22" s="414" t="s">
        <v>997</v>
      </c>
      <c r="L22" s="414"/>
      <c r="M22" s="414" t="s">
        <v>996</v>
      </c>
      <c r="N22" s="420" t="s">
        <v>1072</v>
      </c>
      <c r="O22" s="420">
        <v>22</v>
      </c>
      <c r="P22" s="419" t="s">
        <v>830</v>
      </c>
      <c r="Q22" s="414" t="s">
        <v>995</v>
      </c>
      <c r="R22" s="420" t="s">
        <v>1072</v>
      </c>
      <c r="S22" s="420">
        <v>22</v>
      </c>
      <c r="T22" s="419" t="s">
        <v>830</v>
      </c>
      <c r="U22" s="414" t="s">
        <v>997</v>
      </c>
      <c r="W22" s="414" t="s">
        <v>996</v>
      </c>
      <c r="X22" s="420" t="s">
        <v>1072</v>
      </c>
      <c r="Y22" s="420">
        <v>22</v>
      </c>
      <c r="Z22" s="419" t="s">
        <v>832</v>
      </c>
      <c r="AA22" s="414" t="s">
        <v>995</v>
      </c>
      <c r="AB22" s="420" t="s">
        <v>1072</v>
      </c>
      <c r="AC22" s="420">
        <v>22</v>
      </c>
      <c r="AD22" s="419" t="s">
        <v>832</v>
      </c>
      <c r="AE22" s="414" t="s">
        <v>997</v>
      </c>
    </row>
    <row r="23" spans="3:31" ht="13.5">
      <c r="C23" s="414" t="s">
        <v>996</v>
      </c>
      <c r="D23" s="420" t="s">
        <v>1072</v>
      </c>
      <c r="E23" s="420">
        <v>23</v>
      </c>
      <c r="F23" s="419" t="s">
        <v>831</v>
      </c>
      <c r="G23" s="414" t="s">
        <v>995</v>
      </c>
      <c r="H23" s="420" t="s">
        <v>1072</v>
      </c>
      <c r="I23" s="420">
        <v>23</v>
      </c>
      <c r="J23" s="419" t="s">
        <v>831</v>
      </c>
      <c r="K23" s="414" t="s">
        <v>997</v>
      </c>
      <c r="L23" s="414"/>
      <c r="M23" s="414" t="s">
        <v>996</v>
      </c>
      <c r="N23" s="420" t="s">
        <v>1072</v>
      </c>
      <c r="O23" s="420">
        <v>23</v>
      </c>
      <c r="P23" s="419" t="s">
        <v>830</v>
      </c>
      <c r="Q23" s="414" t="s">
        <v>995</v>
      </c>
      <c r="R23" s="420" t="s">
        <v>1072</v>
      </c>
      <c r="S23" s="420">
        <v>23</v>
      </c>
      <c r="T23" s="419" t="s">
        <v>830</v>
      </c>
      <c r="U23" s="414" t="s">
        <v>997</v>
      </c>
      <c r="W23" s="414" t="s">
        <v>996</v>
      </c>
      <c r="X23" s="420" t="s">
        <v>1072</v>
      </c>
      <c r="Y23" s="420">
        <v>23</v>
      </c>
      <c r="Z23" s="419" t="s">
        <v>832</v>
      </c>
      <c r="AA23" s="414" t="s">
        <v>995</v>
      </c>
      <c r="AB23" s="420" t="s">
        <v>1072</v>
      </c>
      <c r="AC23" s="420">
        <v>23</v>
      </c>
      <c r="AD23" s="419" t="s">
        <v>832</v>
      </c>
      <c r="AE23" s="414" t="s">
        <v>997</v>
      </c>
    </row>
    <row r="24" spans="3:31" ht="13.5">
      <c r="C24" s="414" t="s">
        <v>996</v>
      </c>
      <c r="D24" s="420" t="s">
        <v>1072</v>
      </c>
      <c r="E24" s="420">
        <v>24</v>
      </c>
      <c r="F24" s="419" t="s">
        <v>831</v>
      </c>
      <c r="G24" s="414" t="s">
        <v>995</v>
      </c>
      <c r="H24" s="420" t="s">
        <v>1072</v>
      </c>
      <c r="I24" s="420">
        <v>24</v>
      </c>
      <c r="J24" s="419" t="s">
        <v>831</v>
      </c>
      <c r="K24" s="414" t="s">
        <v>997</v>
      </c>
      <c r="L24" s="414"/>
      <c r="M24" s="414" t="s">
        <v>996</v>
      </c>
      <c r="N24" s="420" t="s">
        <v>1072</v>
      </c>
      <c r="O24" s="420">
        <v>24</v>
      </c>
      <c r="P24" s="419" t="s">
        <v>830</v>
      </c>
      <c r="Q24" s="414" t="s">
        <v>995</v>
      </c>
      <c r="R24" s="420" t="s">
        <v>1072</v>
      </c>
      <c r="S24" s="420">
        <v>24</v>
      </c>
      <c r="T24" s="419" t="s">
        <v>830</v>
      </c>
      <c r="U24" s="414" t="s">
        <v>997</v>
      </c>
      <c r="W24" s="414" t="s">
        <v>996</v>
      </c>
      <c r="X24" s="420" t="s">
        <v>1072</v>
      </c>
      <c r="Y24" s="420">
        <v>24</v>
      </c>
      <c r="Z24" s="419" t="s">
        <v>832</v>
      </c>
      <c r="AA24" s="414" t="s">
        <v>995</v>
      </c>
      <c r="AB24" s="420" t="s">
        <v>1072</v>
      </c>
      <c r="AC24" s="420">
        <v>24</v>
      </c>
      <c r="AD24" s="419" t="s">
        <v>832</v>
      </c>
      <c r="AE24" s="414" t="s">
        <v>997</v>
      </c>
    </row>
    <row r="25" spans="3:31" ht="13.5">
      <c r="C25" s="414" t="s">
        <v>996</v>
      </c>
      <c r="D25" s="420" t="s">
        <v>1072</v>
      </c>
      <c r="E25" s="420">
        <v>25</v>
      </c>
      <c r="F25" s="419" t="s">
        <v>831</v>
      </c>
      <c r="G25" s="414" t="s">
        <v>995</v>
      </c>
      <c r="H25" s="420" t="s">
        <v>1072</v>
      </c>
      <c r="I25" s="420">
        <v>25</v>
      </c>
      <c r="J25" s="419" t="s">
        <v>831</v>
      </c>
      <c r="K25" s="414" t="s">
        <v>997</v>
      </c>
      <c r="L25" s="414"/>
      <c r="M25" s="414" t="s">
        <v>996</v>
      </c>
      <c r="N25" s="420" t="s">
        <v>1072</v>
      </c>
      <c r="O25" s="420">
        <v>25</v>
      </c>
      <c r="P25" s="419" t="s">
        <v>830</v>
      </c>
      <c r="Q25" s="414" t="s">
        <v>995</v>
      </c>
      <c r="R25" s="420" t="s">
        <v>1072</v>
      </c>
      <c r="S25" s="420">
        <v>25</v>
      </c>
      <c r="T25" s="419" t="s">
        <v>830</v>
      </c>
      <c r="U25" s="414" t="s">
        <v>997</v>
      </c>
      <c r="W25" s="414" t="s">
        <v>996</v>
      </c>
      <c r="X25" s="420" t="s">
        <v>1072</v>
      </c>
      <c r="Y25" s="420">
        <v>25</v>
      </c>
      <c r="Z25" s="419" t="s">
        <v>832</v>
      </c>
      <c r="AA25" s="414" t="s">
        <v>995</v>
      </c>
      <c r="AB25" s="420" t="s">
        <v>1072</v>
      </c>
      <c r="AC25" s="420">
        <v>25</v>
      </c>
      <c r="AD25" s="419" t="s">
        <v>832</v>
      </c>
      <c r="AE25" s="414" t="s">
        <v>997</v>
      </c>
    </row>
    <row r="26" spans="3:31" ht="13.5">
      <c r="C26" s="414" t="s">
        <v>996</v>
      </c>
      <c r="D26" s="420" t="s">
        <v>1072</v>
      </c>
      <c r="E26" s="420">
        <v>26</v>
      </c>
      <c r="F26" s="419" t="s">
        <v>831</v>
      </c>
      <c r="G26" s="414" t="s">
        <v>995</v>
      </c>
      <c r="H26" s="420" t="s">
        <v>1072</v>
      </c>
      <c r="I26" s="420">
        <v>26</v>
      </c>
      <c r="J26" s="419" t="s">
        <v>831</v>
      </c>
      <c r="K26" s="414" t="s">
        <v>997</v>
      </c>
      <c r="L26" s="414"/>
      <c r="M26" s="414" t="s">
        <v>996</v>
      </c>
      <c r="N26" s="420" t="s">
        <v>1072</v>
      </c>
      <c r="O26" s="420">
        <v>26</v>
      </c>
      <c r="P26" s="419" t="s">
        <v>830</v>
      </c>
      <c r="Q26" s="414" t="s">
        <v>995</v>
      </c>
      <c r="R26" s="420" t="s">
        <v>1072</v>
      </c>
      <c r="S26" s="420">
        <v>26</v>
      </c>
      <c r="T26" s="419" t="s">
        <v>830</v>
      </c>
      <c r="U26" s="414" t="s">
        <v>997</v>
      </c>
      <c r="W26" s="414" t="s">
        <v>996</v>
      </c>
      <c r="X26" s="420" t="s">
        <v>1072</v>
      </c>
      <c r="Y26" s="420">
        <v>26</v>
      </c>
      <c r="Z26" s="419" t="s">
        <v>832</v>
      </c>
      <c r="AA26" s="414" t="s">
        <v>995</v>
      </c>
      <c r="AB26" s="420" t="s">
        <v>1072</v>
      </c>
      <c r="AC26" s="420">
        <v>26</v>
      </c>
      <c r="AD26" s="419" t="s">
        <v>832</v>
      </c>
      <c r="AE26" s="414" t="s">
        <v>997</v>
      </c>
    </row>
    <row r="27" spans="3:31" ht="13.5">
      <c r="C27" s="414" t="s">
        <v>996</v>
      </c>
      <c r="D27" s="420" t="s">
        <v>1072</v>
      </c>
      <c r="E27" s="420">
        <v>27</v>
      </c>
      <c r="F27" s="419" t="s">
        <v>831</v>
      </c>
      <c r="G27" s="414" t="s">
        <v>995</v>
      </c>
      <c r="H27" s="420" t="s">
        <v>1072</v>
      </c>
      <c r="I27" s="420">
        <v>27</v>
      </c>
      <c r="J27" s="419" t="s">
        <v>831</v>
      </c>
      <c r="K27" s="414" t="s">
        <v>997</v>
      </c>
      <c r="L27" s="414"/>
      <c r="M27" s="414" t="s">
        <v>996</v>
      </c>
      <c r="N27" s="420" t="s">
        <v>1072</v>
      </c>
      <c r="O27" s="420">
        <v>27</v>
      </c>
      <c r="P27" s="419" t="s">
        <v>830</v>
      </c>
      <c r="Q27" s="414" t="s">
        <v>995</v>
      </c>
      <c r="R27" s="420" t="s">
        <v>1072</v>
      </c>
      <c r="S27" s="420">
        <v>27</v>
      </c>
      <c r="T27" s="419" t="s">
        <v>830</v>
      </c>
      <c r="U27" s="414" t="s">
        <v>997</v>
      </c>
      <c r="W27" s="414" t="s">
        <v>996</v>
      </c>
      <c r="X27" s="420" t="s">
        <v>1072</v>
      </c>
      <c r="Y27" s="420">
        <v>27</v>
      </c>
      <c r="Z27" s="419" t="s">
        <v>832</v>
      </c>
      <c r="AA27" s="414" t="s">
        <v>995</v>
      </c>
      <c r="AB27" s="420" t="s">
        <v>1072</v>
      </c>
      <c r="AC27" s="420">
        <v>27</v>
      </c>
      <c r="AD27" s="419" t="s">
        <v>832</v>
      </c>
      <c r="AE27" s="414" t="s">
        <v>997</v>
      </c>
    </row>
    <row r="28" spans="3:31" ht="13.5">
      <c r="C28" s="414" t="s">
        <v>996</v>
      </c>
      <c r="D28" s="420" t="s">
        <v>1072</v>
      </c>
      <c r="E28" s="420">
        <v>28</v>
      </c>
      <c r="F28" s="419" t="s">
        <v>831</v>
      </c>
      <c r="G28" s="414" t="s">
        <v>995</v>
      </c>
      <c r="H28" s="420" t="s">
        <v>1072</v>
      </c>
      <c r="I28" s="420">
        <v>28</v>
      </c>
      <c r="J28" s="419" t="s">
        <v>831</v>
      </c>
      <c r="K28" s="414" t="s">
        <v>997</v>
      </c>
      <c r="L28" s="414"/>
      <c r="M28" s="414" t="s">
        <v>996</v>
      </c>
      <c r="N28" s="420" t="s">
        <v>1072</v>
      </c>
      <c r="O28" s="420">
        <v>28</v>
      </c>
      <c r="P28" s="419" t="s">
        <v>830</v>
      </c>
      <c r="Q28" s="414" t="s">
        <v>995</v>
      </c>
      <c r="R28" s="420" t="s">
        <v>1072</v>
      </c>
      <c r="S28" s="420">
        <v>28</v>
      </c>
      <c r="T28" s="419" t="s">
        <v>830</v>
      </c>
      <c r="U28" s="414" t="s">
        <v>997</v>
      </c>
      <c r="W28" s="414" t="s">
        <v>996</v>
      </c>
      <c r="X28" s="420" t="s">
        <v>1072</v>
      </c>
      <c r="Y28" s="420">
        <v>28</v>
      </c>
      <c r="Z28" s="419" t="s">
        <v>832</v>
      </c>
      <c r="AA28" s="414" t="s">
        <v>995</v>
      </c>
      <c r="AB28" s="420" t="s">
        <v>1072</v>
      </c>
      <c r="AC28" s="420">
        <v>28</v>
      </c>
      <c r="AD28" s="419" t="s">
        <v>832</v>
      </c>
      <c r="AE28" s="414" t="s">
        <v>997</v>
      </c>
    </row>
    <row r="29" spans="3:31" ht="13.5">
      <c r="C29" s="414" t="s">
        <v>996</v>
      </c>
      <c r="D29" s="420" t="s">
        <v>1072</v>
      </c>
      <c r="E29" s="420">
        <v>29</v>
      </c>
      <c r="F29" s="419" t="s">
        <v>831</v>
      </c>
      <c r="G29" s="414" t="s">
        <v>995</v>
      </c>
      <c r="H29" s="420" t="s">
        <v>1072</v>
      </c>
      <c r="I29" s="420">
        <v>29</v>
      </c>
      <c r="J29" s="419" t="s">
        <v>831</v>
      </c>
      <c r="K29" s="414" t="s">
        <v>997</v>
      </c>
      <c r="L29" s="414"/>
      <c r="M29" s="414" t="s">
        <v>996</v>
      </c>
      <c r="N29" s="420" t="s">
        <v>1072</v>
      </c>
      <c r="O29" s="420">
        <v>29</v>
      </c>
      <c r="P29" s="419" t="s">
        <v>830</v>
      </c>
      <c r="Q29" s="414" t="s">
        <v>995</v>
      </c>
      <c r="R29" s="420" t="s">
        <v>1072</v>
      </c>
      <c r="S29" s="420">
        <v>29</v>
      </c>
      <c r="T29" s="419" t="s">
        <v>830</v>
      </c>
      <c r="U29" s="414" t="s">
        <v>997</v>
      </c>
      <c r="W29" s="414" t="s">
        <v>996</v>
      </c>
      <c r="X29" s="420" t="s">
        <v>1072</v>
      </c>
      <c r="Y29" s="420">
        <v>29</v>
      </c>
      <c r="Z29" s="419" t="s">
        <v>832</v>
      </c>
      <c r="AA29" s="414" t="s">
        <v>995</v>
      </c>
      <c r="AB29" s="420" t="s">
        <v>1072</v>
      </c>
      <c r="AC29" s="420">
        <v>29</v>
      </c>
      <c r="AD29" s="419" t="s">
        <v>832</v>
      </c>
      <c r="AE29" s="414" t="s">
        <v>997</v>
      </c>
    </row>
    <row r="30" spans="3:31" ht="13.5">
      <c r="C30" s="414" t="s">
        <v>996</v>
      </c>
      <c r="D30" s="420" t="s">
        <v>1072</v>
      </c>
      <c r="E30" s="420">
        <v>30</v>
      </c>
      <c r="F30" s="419" t="s">
        <v>831</v>
      </c>
      <c r="G30" s="414" t="s">
        <v>995</v>
      </c>
      <c r="H30" s="420" t="s">
        <v>1072</v>
      </c>
      <c r="I30" s="420">
        <v>30</v>
      </c>
      <c r="J30" s="419" t="s">
        <v>831</v>
      </c>
      <c r="K30" s="414" t="s">
        <v>997</v>
      </c>
      <c r="L30" s="414"/>
      <c r="M30" s="414" t="s">
        <v>996</v>
      </c>
      <c r="N30" s="420" t="s">
        <v>1072</v>
      </c>
      <c r="O30" s="420">
        <v>30</v>
      </c>
      <c r="P30" s="419" t="s">
        <v>830</v>
      </c>
      <c r="Q30" s="414" t="s">
        <v>995</v>
      </c>
      <c r="R30" s="420" t="s">
        <v>1072</v>
      </c>
      <c r="S30" s="420">
        <v>30</v>
      </c>
      <c r="T30" s="419" t="s">
        <v>830</v>
      </c>
      <c r="U30" s="414" t="s">
        <v>997</v>
      </c>
      <c r="W30" s="414" t="s">
        <v>996</v>
      </c>
      <c r="X30" s="420" t="s">
        <v>1072</v>
      </c>
      <c r="Y30" s="420">
        <v>30</v>
      </c>
      <c r="Z30" s="419" t="s">
        <v>832</v>
      </c>
      <c r="AA30" s="414" t="s">
        <v>995</v>
      </c>
      <c r="AB30" s="420" t="s">
        <v>1072</v>
      </c>
      <c r="AC30" s="420">
        <v>30</v>
      </c>
      <c r="AD30" s="419" t="s">
        <v>832</v>
      </c>
      <c r="AE30" s="414" t="s">
        <v>997</v>
      </c>
    </row>
    <row r="31" spans="3:31" ht="13.5">
      <c r="C31" s="414" t="s">
        <v>996</v>
      </c>
      <c r="D31" s="420" t="s">
        <v>1072</v>
      </c>
      <c r="E31" s="420">
        <v>31</v>
      </c>
      <c r="F31" s="419" t="s">
        <v>831</v>
      </c>
      <c r="G31" s="414" t="s">
        <v>995</v>
      </c>
      <c r="H31" s="420" t="s">
        <v>1072</v>
      </c>
      <c r="I31" s="420">
        <v>31</v>
      </c>
      <c r="J31" s="419" t="s">
        <v>831</v>
      </c>
      <c r="K31" s="414" t="s">
        <v>997</v>
      </c>
      <c r="L31" s="414"/>
      <c r="M31" s="414" t="s">
        <v>996</v>
      </c>
      <c r="N31" s="420" t="s">
        <v>1072</v>
      </c>
      <c r="O31" s="420">
        <v>31</v>
      </c>
      <c r="P31" s="419" t="s">
        <v>830</v>
      </c>
      <c r="Q31" s="414" t="s">
        <v>995</v>
      </c>
      <c r="R31" s="420" t="s">
        <v>1072</v>
      </c>
      <c r="S31" s="420">
        <v>31</v>
      </c>
      <c r="T31" s="419" t="s">
        <v>830</v>
      </c>
      <c r="U31" s="414" t="s">
        <v>997</v>
      </c>
      <c r="W31" s="414" t="s">
        <v>996</v>
      </c>
      <c r="X31" s="420" t="s">
        <v>1072</v>
      </c>
      <c r="Y31" s="420">
        <v>31</v>
      </c>
      <c r="Z31" s="419" t="s">
        <v>832</v>
      </c>
      <c r="AA31" s="414" t="s">
        <v>995</v>
      </c>
      <c r="AB31" s="420" t="s">
        <v>1072</v>
      </c>
      <c r="AC31" s="420">
        <v>31</v>
      </c>
      <c r="AD31" s="419" t="s">
        <v>832</v>
      </c>
      <c r="AE31" s="414" t="s">
        <v>997</v>
      </c>
    </row>
    <row r="32" spans="3:31" ht="13.5">
      <c r="C32" s="414" t="s">
        <v>996</v>
      </c>
      <c r="D32" s="420" t="s">
        <v>1072</v>
      </c>
      <c r="E32" s="420">
        <v>32</v>
      </c>
      <c r="F32" s="419" t="s">
        <v>831</v>
      </c>
      <c r="G32" s="414" t="s">
        <v>995</v>
      </c>
      <c r="H32" s="420" t="s">
        <v>1072</v>
      </c>
      <c r="I32" s="420">
        <v>32</v>
      </c>
      <c r="J32" s="419" t="s">
        <v>831</v>
      </c>
      <c r="K32" s="414" t="s">
        <v>997</v>
      </c>
      <c r="L32" s="414"/>
      <c r="M32" s="414" t="s">
        <v>996</v>
      </c>
      <c r="N32" s="420" t="s">
        <v>1072</v>
      </c>
      <c r="O32" s="420">
        <v>32</v>
      </c>
      <c r="P32" s="419" t="s">
        <v>830</v>
      </c>
      <c r="Q32" s="414" t="s">
        <v>995</v>
      </c>
      <c r="R32" s="420" t="s">
        <v>1072</v>
      </c>
      <c r="S32" s="420">
        <v>32</v>
      </c>
      <c r="T32" s="419" t="s">
        <v>830</v>
      </c>
      <c r="U32" s="414" t="s">
        <v>997</v>
      </c>
      <c r="W32" s="414" t="s">
        <v>996</v>
      </c>
      <c r="X32" s="420" t="s">
        <v>1072</v>
      </c>
      <c r="Y32" s="420">
        <v>32</v>
      </c>
      <c r="Z32" s="419" t="s">
        <v>832</v>
      </c>
      <c r="AA32" s="414" t="s">
        <v>995</v>
      </c>
      <c r="AB32" s="420" t="s">
        <v>1072</v>
      </c>
      <c r="AC32" s="420">
        <v>32</v>
      </c>
      <c r="AD32" s="419" t="s">
        <v>832</v>
      </c>
      <c r="AE32" s="414" t="s">
        <v>997</v>
      </c>
    </row>
    <row r="33" spans="3:31" ht="13.5">
      <c r="C33" s="414" t="s">
        <v>996</v>
      </c>
      <c r="D33" s="420" t="s">
        <v>1072</v>
      </c>
      <c r="E33" s="420">
        <v>33</v>
      </c>
      <c r="F33" s="419" t="s">
        <v>831</v>
      </c>
      <c r="G33" s="414" t="s">
        <v>995</v>
      </c>
      <c r="H33" s="420" t="s">
        <v>1072</v>
      </c>
      <c r="I33" s="420">
        <v>33</v>
      </c>
      <c r="J33" s="419" t="s">
        <v>831</v>
      </c>
      <c r="K33" s="414" t="s">
        <v>997</v>
      </c>
      <c r="L33" s="414"/>
      <c r="M33" s="414" t="s">
        <v>996</v>
      </c>
      <c r="N33" s="420" t="s">
        <v>1072</v>
      </c>
      <c r="O33" s="420">
        <v>33</v>
      </c>
      <c r="P33" s="419" t="s">
        <v>830</v>
      </c>
      <c r="Q33" s="414" t="s">
        <v>995</v>
      </c>
      <c r="R33" s="420" t="s">
        <v>1072</v>
      </c>
      <c r="S33" s="420">
        <v>33</v>
      </c>
      <c r="T33" s="419" t="s">
        <v>830</v>
      </c>
      <c r="U33" s="414" t="s">
        <v>997</v>
      </c>
      <c r="W33" s="414" t="s">
        <v>996</v>
      </c>
      <c r="X33" s="420" t="s">
        <v>1072</v>
      </c>
      <c r="Y33" s="420">
        <v>33</v>
      </c>
      <c r="Z33" s="419" t="s">
        <v>832</v>
      </c>
      <c r="AA33" s="414" t="s">
        <v>995</v>
      </c>
      <c r="AB33" s="420" t="s">
        <v>1072</v>
      </c>
      <c r="AC33" s="420">
        <v>33</v>
      </c>
      <c r="AD33" s="419" t="s">
        <v>832</v>
      </c>
      <c r="AE33" s="414" t="s">
        <v>997</v>
      </c>
    </row>
    <row r="34" spans="3:31" ht="13.5">
      <c r="C34" s="414" t="s">
        <v>996</v>
      </c>
      <c r="D34" s="420" t="s">
        <v>1072</v>
      </c>
      <c r="E34" s="420">
        <v>34</v>
      </c>
      <c r="F34" s="419" t="s">
        <v>831</v>
      </c>
      <c r="G34" s="414" t="s">
        <v>995</v>
      </c>
      <c r="H34" s="420" t="s">
        <v>1072</v>
      </c>
      <c r="I34" s="420">
        <v>34</v>
      </c>
      <c r="J34" s="419" t="s">
        <v>831</v>
      </c>
      <c r="K34" s="414" t="s">
        <v>997</v>
      </c>
      <c r="L34" s="414"/>
      <c r="M34" s="414" t="s">
        <v>996</v>
      </c>
      <c r="N34" s="420" t="s">
        <v>1072</v>
      </c>
      <c r="O34" s="420">
        <v>34</v>
      </c>
      <c r="P34" s="419" t="s">
        <v>830</v>
      </c>
      <c r="Q34" s="414" t="s">
        <v>995</v>
      </c>
      <c r="R34" s="420" t="s">
        <v>1072</v>
      </c>
      <c r="S34" s="420">
        <v>34</v>
      </c>
      <c r="T34" s="419" t="s">
        <v>830</v>
      </c>
      <c r="U34" s="414" t="s">
        <v>997</v>
      </c>
      <c r="W34" s="414" t="s">
        <v>996</v>
      </c>
      <c r="X34" s="420" t="s">
        <v>1072</v>
      </c>
      <c r="Y34" s="420">
        <v>34</v>
      </c>
      <c r="Z34" s="419" t="s">
        <v>832</v>
      </c>
      <c r="AA34" s="414" t="s">
        <v>995</v>
      </c>
      <c r="AB34" s="420" t="s">
        <v>1072</v>
      </c>
      <c r="AC34" s="420">
        <v>34</v>
      </c>
      <c r="AD34" s="419" t="s">
        <v>832</v>
      </c>
      <c r="AE34" s="414" t="s">
        <v>997</v>
      </c>
    </row>
    <row r="35" spans="3:31" ht="13.5">
      <c r="C35" s="414" t="s">
        <v>996</v>
      </c>
      <c r="D35" s="420" t="s">
        <v>1072</v>
      </c>
      <c r="E35" s="420">
        <v>35</v>
      </c>
      <c r="F35" s="419" t="s">
        <v>831</v>
      </c>
      <c r="G35" s="414" t="s">
        <v>995</v>
      </c>
      <c r="H35" s="420" t="s">
        <v>1072</v>
      </c>
      <c r="I35" s="420">
        <v>35</v>
      </c>
      <c r="J35" s="419" t="s">
        <v>831</v>
      </c>
      <c r="K35" s="414" t="s">
        <v>997</v>
      </c>
      <c r="L35" s="414"/>
      <c r="M35" s="414" t="s">
        <v>996</v>
      </c>
      <c r="N35" s="420" t="s">
        <v>1072</v>
      </c>
      <c r="O35" s="420">
        <v>35</v>
      </c>
      <c r="P35" s="419" t="s">
        <v>830</v>
      </c>
      <c r="Q35" s="414" t="s">
        <v>995</v>
      </c>
      <c r="R35" s="420" t="s">
        <v>1072</v>
      </c>
      <c r="S35" s="420">
        <v>35</v>
      </c>
      <c r="T35" s="419" t="s">
        <v>830</v>
      </c>
      <c r="U35" s="414" t="s">
        <v>997</v>
      </c>
      <c r="W35" s="414" t="s">
        <v>996</v>
      </c>
      <c r="X35" s="420" t="s">
        <v>1072</v>
      </c>
      <c r="Y35" s="420">
        <v>35</v>
      </c>
      <c r="Z35" s="419" t="s">
        <v>832</v>
      </c>
      <c r="AA35" s="414" t="s">
        <v>995</v>
      </c>
      <c r="AB35" s="420" t="s">
        <v>1072</v>
      </c>
      <c r="AC35" s="420">
        <v>35</v>
      </c>
      <c r="AD35" s="419" t="s">
        <v>832</v>
      </c>
      <c r="AE35" s="414" t="s">
        <v>997</v>
      </c>
    </row>
    <row r="36" spans="3:31" ht="13.5">
      <c r="C36" s="414" t="s">
        <v>996</v>
      </c>
      <c r="D36" s="420" t="s">
        <v>1072</v>
      </c>
      <c r="E36" s="420">
        <v>36</v>
      </c>
      <c r="F36" s="419" t="s">
        <v>831</v>
      </c>
      <c r="G36" s="414" t="s">
        <v>995</v>
      </c>
      <c r="H36" s="420" t="s">
        <v>1072</v>
      </c>
      <c r="I36" s="420">
        <v>36</v>
      </c>
      <c r="J36" s="419" t="s">
        <v>831</v>
      </c>
      <c r="K36" s="414" t="s">
        <v>997</v>
      </c>
      <c r="L36" s="414"/>
      <c r="M36" s="414" t="s">
        <v>996</v>
      </c>
      <c r="N36" s="420" t="s">
        <v>1072</v>
      </c>
      <c r="O36" s="420">
        <v>36</v>
      </c>
      <c r="P36" s="419" t="s">
        <v>830</v>
      </c>
      <c r="Q36" s="414" t="s">
        <v>995</v>
      </c>
      <c r="R36" s="420" t="s">
        <v>1072</v>
      </c>
      <c r="S36" s="420">
        <v>36</v>
      </c>
      <c r="T36" s="419" t="s">
        <v>830</v>
      </c>
      <c r="U36" s="414" t="s">
        <v>997</v>
      </c>
      <c r="W36" s="414" t="s">
        <v>996</v>
      </c>
      <c r="X36" s="420" t="s">
        <v>1072</v>
      </c>
      <c r="Y36" s="420">
        <v>36</v>
      </c>
      <c r="Z36" s="419" t="s">
        <v>832</v>
      </c>
      <c r="AA36" s="414" t="s">
        <v>995</v>
      </c>
      <c r="AB36" s="420" t="s">
        <v>1072</v>
      </c>
      <c r="AC36" s="420">
        <v>36</v>
      </c>
      <c r="AD36" s="419" t="s">
        <v>832</v>
      </c>
      <c r="AE36" s="414" t="s">
        <v>997</v>
      </c>
    </row>
    <row r="37" spans="3:31" ht="13.5">
      <c r="C37" s="414" t="s">
        <v>996</v>
      </c>
      <c r="D37" s="420" t="s">
        <v>1072</v>
      </c>
      <c r="E37" s="420">
        <v>37</v>
      </c>
      <c r="F37" s="419" t="s">
        <v>831</v>
      </c>
      <c r="G37" s="414" t="s">
        <v>995</v>
      </c>
      <c r="H37" s="420" t="s">
        <v>1072</v>
      </c>
      <c r="I37" s="420">
        <v>37</v>
      </c>
      <c r="J37" s="419" t="s">
        <v>831</v>
      </c>
      <c r="K37" s="414" t="s">
        <v>997</v>
      </c>
      <c r="L37" s="414"/>
      <c r="M37" s="414" t="s">
        <v>996</v>
      </c>
      <c r="N37" s="420" t="s">
        <v>1072</v>
      </c>
      <c r="O37" s="420">
        <v>37</v>
      </c>
      <c r="P37" s="419" t="s">
        <v>830</v>
      </c>
      <c r="Q37" s="414" t="s">
        <v>995</v>
      </c>
      <c r="R37" s="420" t="s">
        <v>1072</v>
      </c>
      <c r="S37" s="420">
        <v>37</v>
      </c>
      <c r="T37" s="419" t="s">
        <v>830</v>
      </c>
      <c r="U37" s="414" t="s">
        <v>997</v>
      </c>
      <c r="W37" s="414" t="s">
        <v>996</v>
      </c>
      <c r="X37" s="420" t="s">
        <v>1072</v>
      </c>
      <c r="Y37" s="420">
        <v>37</v>
      </c>
      <c r="Z37" s="419" t="s">
        <v>832</v>
      </c>
      <c r="AA37" s="414" t="s">
        <v>995</v>
      </c>
      <c r="AB37" s="420" t="s">
        <v>1072</v>
      </c>
      <c r="AC37" s="420">
        <v>37</v>
      </c>
      <c r="AD37" s="419" t="s">
        <v>832</v>
      </c>
      <c r="AE37" s="414" t="s">
        <v>997</v>
      </c>
    </row>
    <row r="38" spans="3:31" ht="13.5">
      <c r="C38" s="414" t="s">
        <v>996</v>
      </c>
      <c r="D38" s="420" t="s">
        <v>1072</v>
      </c>
      <c r="E38" s="420">
        <v>38</v>
      </c>
      <c r="F38" s="419" t="s">
        <v>831</v>
      </c>
      <c r="G38" s="414" t="s">
        <v>995</v>
      </c>
      <c r="H38" s="420" t="s">
        <v>1072</v>
      </c>
      <c r="I38" s="420">
        <v>38</v>
      </c>
      <c r="J38" s="419" t="s">
        <v>831</v>
      </c>
      <c r="K38" s="414" t="s">
        <v>997</v>
      </c>
      <c r="L38" s="414"/>
      <c r="M38" s="414" t="s">
        <v>996</v>
      </c>
      <c r="N38" s="420" t="s">
        <v>1072</v>
      </c>
      <c r="O38" s="420">
        <v>38</v>
      </c>
      <c r="P38" s="419" t="s">
        <v>830</v>
      </c>
      <c r="Q38" s="414" t="s">
        <v>995</v>
      </c>
      <c r="R38" s="420" t="s">
        <v>1072</v>
      </c>
      <c r="S38" s="420">
        <v>38</v>
      </c>
      <c r="T38" s="419" t="s">
        <v>830</v>
      </c>
      <c r="U38" s="414" t="s">
        <v>997</v>
      </c>
      <c r="W38" s="414" t="s">
        <v>996</v>
      </c>
      <c r="X38" s="420" t="s">
        <v>1072</v>
      </c>
      <c r="Y38" s="420">
        <v>38</v>
      </c>
      <c r="Z38" s="419" t="s">
        <v>832</v>
      </c>
      <c r="AA38" s="414" t="s">
        <v>995</v>
      </c>
      <c r="AB38" s="420" t="s">
        <v>1072</v>
      </c>
      <c r="AC38" s="420">
        <v>38</v>
      </c>
      <c r="AD38" s="419" t="s">
        <v>832</v>
      </c>
      <c r="AE38" s="414" t="s">
        <v>997</v>
      </c>
    </row>
    <row r="39" spans="3:31" ht="13.5">
      <c r="C39" s="414" t="s">
        <v>996</v>
      </c>
      <c r="D39" s="420" t="s">
        <v>1072</v>
      </c>
      <c r="E39" s="420">
        <v>39</v>
      </c>
      <c r="F39" s="419" t="s">
        <v>831</v>
      </c>
      <c r="G39" s="414" t="s">
        <v>995</v>
      </c>
      <c r="H39" s="420" t="s">
        <v>1072</v>
      </c>
      <c r="I39" s="420">
        <v>39</v>
      </c>
      <c r="J39" s="419" t="s">
        <v>831</v>
      </c>
      <c r="K39" s="414" t="s">
        <v>997</v>
      </c>
      <c r="L39" s="414"/>
      <c r="M39" s="414" t="s">
        <v>996</v>
      </c>
      <c r="N39" s="420" t="s">
        <v>1072</v>
      </c>
      <c r="O39" s="420">
        <v>39</v>
      </c>
      <c r="P39" s="419" t="s">
        <v>830</v>
      </c>
      <c r="Q39" s="414" t="s">
        <v>995</v>
      </c>
      <c r="R39" s="420" t="s">
        <v>1072</v>
      </c>
      <c r="S39" s="420">
        <v>39</v>
      </c>
      <c r="T39" s="419" t="s">
        <v>830</v>
      </c>
      <c r="U39" s="414" t="s">
        <v>997</v>
      </c>
      <c r="W39" s="414" t="s">
        <v>996</v>
      </c>
      <c r="X39" s="420" t="s">
        <v>1072</v>
      </c>
      <c r="Y39" s="420">
        <v>39</v>
      </c>
      <c r="Z39" s="419" t="s">
        <v>832</v>
      </c>
      <c r="AA39" s="414" t="s">
        <v>995</v>
      </c>
      <c r="AB39" s="420" t="s">
        <v>1072</v>
      </c>
      <c r="AC39" s="420">
        <v>39</v>
      </c>
      <c r="AD39" s="419" t="s">
        <v>832</v>
      </c>
      <c r="AE39" s="414" t="s">
        <v>997</v>
      </c>
    </row>
    <row r="40" spans="3:31" ht="13.5">
      <c r="C40" s="414" t="s">
        <v>996</v>
      </c>
      <c r="D40" s="420" t="s">
        <v>1072</v>
      </c>
      <c r="E40" s="420">
        <v>40</v>
      </c>
      <c r="F40" s="419" t="s">
        <v>831</v>
      </c>
      <c r="G40" s="414" t="s">
        <v>995</v>
      </c>
      <c r="H40" s="420" t="s">
        <v>1072</v>
      </c>
      <c r="I40" s="420">
        <v>40</v>
      </c>
      <c r="J40" s="419" t="s">
        <v>831</v>
      </c>
      <c r="K40" s="414" t="s">
        <v>997</v>
      </c>
      <c r="L40" s="414"/>
      <c r="M40" s="414" t="s">
        <v>996</v>
      </c>
      <c r="N40" s="420" t="s">
        <v>1072</v>
      </c>
      <c r="O40" s="420">
        <v>40</v>
      </c>
      <c r="P40" s="419" t="s">
        <v>830</v>
      </c>
      <c r="Q40" s="414" t="s">
        <v>995</v>
      </c>
      <c r="R40" s="420" t="s">
        <v>1072</v>
      </c>
      <c r="S40" s="420">
        <v>40</v>
      </c>
      <c r="T40" s="419" t="s">
        <v>830</v>
      </c>
      <c r="U40" s="414" t="s">
        <v>997</v>
      </c>
      <c r="W40" s="414" t="s">
        <v>996</v>
      </c>
      <c r="X40" s="420" t="s">
        <v>1072</v>
      </c>
      <c r="Y40" s="420">
        <v>40</v>
      </c>
      <c r="Z40" s="419" t="s">
        <v>832</v>
      </c>
      <c r="AA40" s="414" t="s">
        <v>995</v>
      </c>
      <c r="AB40" s="420" t="s">
        <v>1072</v>
      </c>
      <c r="AC40" s="420">
        <v>40</v>
      </c>
      <c r="AD40" s="419" t="s">
        <v>832</v>
      </c>
      <c r="AE40" s="414" t="s">
        <v>997</v>
      </c>
    </row>
    <row r="41" spans="3:31" ht="13.5">
      <c r="C41" s="414" t="s">
        <v>996</v>
      </c>
      <c r="D41" s="420" t="s">
        <v>1072</v>
      </c>
      <c r="E41" s="420">
        <v>41</v>
      </c>
      <c r="F41" s="419" t="s">
        <v>831</v>
      </c>
      <c r="G41" s="414" t="s">
        <v>995</v>
      </c>
      <c r="H41" s="420" t="s">
        <v>1072</v>
      </c>
      <c r="I41" s="420">
        <v>41</v>
      </c>
      <c r="J41" s="419" t="s">
        <v>831</v>
      </c>
      <c r="K41" s="414" t="s">
        <v>997</v>
      </c>
      <c r="L41" s="414"/>
      <c r="M41" s="414" t="s">
        <v>996</v>
      </c>
      <c r="N41" s="420" t="s">
        <v>1072</v>
      </c>
      <c r="O41" s="420">
        <v>41</v>
      </c>
      <c r="P41" s="419" t="s">
        <v>830</v>
      </c>
      <c r="Q41" s="414" t="s">
        <v>995</v>
      </c>
      <c r="R41" s="420" t="s">
        <v>1072</v>
      </c>
      <c r="S41" s="420">
        <v>41</v>
      </c>
      <c r="T41" s="419" t="s">
        <v>830</v>
      </c>
      <c r="U41" s="414" t="s">
        <v>997</v>
      </c>
      <c r="W41" s="414" t="s">
        <v>996</v>
      </c>
      <c r="X41" s="420" t="s">
        <v>1072</v>
      </c>
      <c r="Y41" s="420">
        <v>41</v>
      </c>
      <c r="Z41" s="419" t="s">
        <v>832</v>
      </c>
      <c r="AA41" s="414" t="s">
        <v>995</v>
      </c>
      <c r="AB41" s="420" t="s">
        <v>1072</v>
      </c>
      <c r="AC41" s="420">
        <v>41</v>
      </c>
      <c r="AD41" s="419" t="s">
        <v>832</v>
      </c>
      <c r="AE41" s="414" t="s">
        <v>997</v>
      </c>
    </row>
    <row r="42" spans="3:31" ht="13.5">
      <c r="C42" s="414" t="s">
        <v>996</v>
      </c>
      <c r="D42" s="420" t="s">
        <v>1072</v>
      </c>
      <c r="E42" s="420">
        <v>42</v>
      </c>
      <c r="F42" s="419" t="s">
        <v>831</v>
      </c>
      <c r="G42" s="414" t="s">
        <v>995</v>
      </c>
      <c r="H42" s="420" t="s">
        <v>1072</v>
      </c>
      <c r="I42" s="420">
        <v>42</v>
      </c>
      <c r="J42" s="419" t="s">
        <v>831</v>
      </c>
      <c r="K42" s="414" t="s">
        <v>997</v>
      </c>
      <c r="L42" s="414"/>
      <c r="M42" s="414" t="s">
        <v>996</v>
      </c>
      <c r="N42" s="420" t="s">
        <v>1072</v>
      </c>
      <c r="O42" s="420">
        <v>42</v>
      </c>
      <c r="P42" s="419" t="s">
        <v>830</v>
      </c>
      <c r="Q42" s="414" t="s">
        <v>995</v>
      </c>
      <c r="R42" s="420" t="s">
        <v>1072</v>
      </c>
      <c r="S42" s="420">
        <v>42</v>
      </c>
      <c r="T42" s="419" t="s">
        <v>830</v>
      </c>
      <c r="U42" s="414" t="s">
        <v>997</v>
      </c>
      <c r="W42" s="414" t="s">
        <v>996</v>
      </c>
      <c r="X42" s="420" t="s">
        <v>1072</v>
      </c>
      <c r="Y42" s="420">
        <v>42</v>
      </c>
      <c r="Z42" s="419" t="s">
        <v>832</v>
      </c>
      <c r="AA42" s="414" t="s">
        <v>995</v>
      </c>
      <c r="AB42" s="420" t="s">
        <v>1072</v>
      </c>
      <c r="AC42" s="420">
        <v>42</v>
      </c>
      <c r="AD42" s="419" t="s">
        <v>832</v>
      </c>
      <c r="AE42" s="414" t="s">
        <v>997</v>
      </c>
    </row>
    <row r="43" spans="3:31" ht="13.5">
      <c r="C43" s="414" t="s">
        <v>996</v>
      </c>
      <c r="D43" s="420" t="s">
        <v>1072</v>
      </c>
      <c r="E43" s="420">
        <v>43</v>
      </c>
      <c r="F43" s="419" t="s">
        <v>831</v>
      </c>
      <c r="G43" s="414" t="s">
        <v>995</v>
      </c>
      <c r="H43" s="420" t="s">
        <v>1072</v>
      </c>
      <c r="I43" s="420">
        <v>43</v>
      </c>
      <c r="J43" s="419" t="s">
        <v>831</v>
      </c>
      <c r="K43" s="414" t="s">
        <v>997</v>
      </c>
      <c r="L43" s="414"/>
      <c r="M43" s="414" t="s">
        <v>996</v>
      </c>
      <c r="N43" s="420" t="s">
        <v>1072</v>
      </c>
      <c r="O43" s="420">
        <v>43</v>
      </c>
      <c r="P43" s="419" t="s">
        <v>830</v>
      </c>
      <c r="Q43" s="414" t="s">
        <v>995</v>
      </c>
      <c r="R43" s="420" t="s">
        <v>1072</v>
      </c>
      <c r="S43" s="420">
        <v>43</v>
      </c>
      <c r="T43" s="419" t="s">
        <v>830</v>
      </c>
      <c r="U43" s="414" t="s">
        <v>997</v>
      </c>
      <c r="W43" s="414" t="s">
        <v>996</v>
      </c>
      <c r="X43" s="420" t="s">
        <v>1072</v>
      </c>
      <c r="Y43" s="420">
        <v>43</v>
      </c>
      <c r="Z43" s="419" t="s">
        <v>832</v>
      </c>
      <c r="AA43" s="414" t="s">
        <v>995</v>
      </c>
      <c r="AB43" s="420" t="s">
        <v>1072</v>
      </c>
      <c r="AC43" s="420">
        <v>43</v>
      </c>
      <c r="AD43" s="419" t="s">
        <v>832</v>
      </c>
      <c r="AE43" s="414" t="s">
        <v>997</v>
      </c>
    </row>
    <row r="44" spans="3:31" ht="13.5">
      <c r="C44" s="414" t="s">
        <v>996</v>
      </c>
      <c r="D44" s="420" t="s">
        <v>1072</v>
      </c>
      <c r="E44" s="420">
        <v>44</v>
      </c>
      <c r="F44" s="419" t="s">
        <v>831</v>
      </c>
      <c r="G44" s="414" t="s">
        <v>995</v>
      </c>
      <c r="H44" s="420" t="s">
        <v>1072</v>
      </c>
      <c r="I44" s="420">
        <v>44</v>
      </c>
      <c r="J44" s="419" t="s">
        <v>831</v>
      </c>
      <c r="K44" s="414" t="s">
        <v>997</v>
      </c>
      <c r="L44" s="414"/>
      <c r="M44" s="414" t="s">
        <v>996</v>
      </c>
      <c r="N44" s="420" t="s">
        <v>1072</v>
      </c>
      <c r="O44" s="420">
        <v>44</v>
      </c>
      <c r="P44" s="419" t="s">
        <v>830</v>
      </c>
      <c r="Q44" s="414" t="s">
        <v>995</v>
      </c>
      <c r="R44" s="420" t="s">
        <v>1072</v>
      </c>
      <c r="S44" s="420">
        <v>44</v>
      </c>
      <c r="T44" s="419" t="s">
        <v>830</v>
      </c>
      <c r="U44" s="414" t="s">
        <v>997</v>
      </c>
      <c r="W44" s="414" t="s">
        <v>996</v>
      </c>
      <c r="X44" s="420" t="s">
        <v>1072</v>
      </c>
      <c r="Y44" s="420">
        <v>44</v>
      </c>
      <c r="Z44" s="419" t="s">
        <v>832</v>
      </c>
      <c r="AA44" s="414" t="s">
        <v>995</v>
      </c>
      <c r="AB44" s="420" t="s">
        <v>1072</v>
      </c>
      <c r="AC44" s="420">
        <v>44</v>
      </c>
      <c r="AD44" s="419" t="s">
        <v>832</v>
      </c>
      <c r="AE44" s="414" t="s">
        <v>997</v>
      </c>
    </row>
    <row r="45" spans="3:31" ht="13.5">
      <c r="C45" s="414" t="s">
        <v>996</v>
      </c>
      <c r="D45" s="420" t="s">
        <v>1072</v>
      </c>
      <c r="E45" s="420">
        <v>45</v>
      </c>
      <c r="F45" s="419" t="s">
        <v>831</v>
      </c>
      <c r="G45" s="414" t="s">
        <v>995</v>
      </c>
      <c r="H45" s="420" t="s">
        <v>1072</v>
      </c>
      <c r="I45" s="420">
        <v>45</v>
      </c>
      <c r="J45" s="419" t="s">
        <v>831</v>
      </c>
      <c r="K45" s="414" t="s">
        <v>997</v>
      </c>
      <c r="L45" s="414"/>
      <c r="M45" s="414" t="s">
        <v>996</v>
      </c>
      <c r="N45" s="420" t="s">
        <v>1072</v>
      </c>
      <c r="O45" s="420">
        <v>45</v>
      </c>
      <c r="P45" s="419" t="s">
        <v>830</v>
      </c>
      <c r="Q45" s="414" t="s">
        <v>995</v>
      </c>
      <c r="R45" s="420" t="s">
        <v>1072</v>
      </c>
      <c r="S45" s="420">
        <v>45</v>
      </c>
      <c r="T45" s="419" t="s">
        <v>830</v>
      </c>
      <c r="U45" s="414" t="s">
        <v>997</v>
      </c>
      <c r="W45" s="414" t="s">
        <v>996</v>
      </c>
      <c r="X45" s="420" t="s">
        <v>1072</v>
      </c>
      <c r="Y45" s="420">
        <v>45</v>
      </c>
      <c r="Z45" s="419" t="s">
        <v>832</v>
      </c>
      <c r="AA45" s="414" t="s">
        <v>995</v>
      </c>
      <c r="AB45" s="420" t="s">
        <v>1072</v>
      </c>
      <c r="AC45" s="420">
        <v>45</v>
      </c>
      <c r="AD45" s="419" t="s">
        <v>832</v>
      </c>
      <c r="AE45" s="414" t="s">
        <v>997</v>
      </c>
    </row>
    <row r="46" spans="3:31" ht="13.5">
      <c r="C46" s="414" t="s">
        <v>996</v>
      </c>
      <c r="D46" s="420" t="s">
        <v>1072</v>
      </c>
      <c r="E46" s="420">
        <v>46</v>
      </c>
      <c r="F46" s="419" t="s">
        <v>831</v>
      </c>
      <c r="G46" s="414" t="s">
        <v>995</v>
      </c>
      <c r="H46" s="420" t="s">
        <v>1072</v>
      </c>
      <c r="I46" s="420">
        <v>46</v>
      </c>
      <c r="J46" s="419" t="s">
        <v>831</v>
      </c>
      <c r="K46" s="414" t="s">
        <v>997</v>
      </c>
      <c r="L46" s="414"/>
      <c r="M46" s="414" t="s">
        <v>996</v>
      </c>
      <c r="N46" s="420" t="s">
        <v>1072</v>
      </c>
      <c r="O46" s="420">
        <v>46</v>
      </c>
      <c r="P46" s="419" t="s">
        <v>830</v>
      </c>
      <c r="Q46" s="414" t="s">
        <v>995</v>
      </c>
      <c r="R46" s="420" t="s">
        <v>1072</v>
      </c>
      <c r="S46" s="420">
        <v>46</v>
      </c>
      <c r="T46" s="419" t="s">
        <v>830</v>
      </c>
      <c r="U46" s="414" t="s">
        <v>997</v>
      </c>
      <c r="W46" s="414" t="s">
        <v>996</v>
      </c>
      <c r="X46" s="420" t="s">
        <v>1072</v>
      </c>
      <c r="Y46" s="420">
        <v>46</v>
      </c>
      <c r="Z46" s="419" t="s">
        <v>832</v>
      </c>
      <c r="AA46" s="414" t="s">
        <v>995</v>
      </c>
      <c r="AB46" s="420" t="s">
        <v>1072</v>
      </c>
      <c r="AC46" s="420">
        <v>46</v>
      </c>
      <c r="AD46" s="419" t="s">
        <v>832</v>
      </c>
      <c r="AE46" s="414" t="s">
        <v>997</v>
      </c>
    </row>
    <row r="47" spans="3:31" ht="13.5">
      <c r="C47" s="414" t="s">
        <v>996</v>
      </c>
      <c r="D47" s="420" t="s">
        <v>1072</v>
      </c>
      <c r="E47" s="420">
        <v>47</v>
      </c>
      <c r="F47" s="419" t="s">
        <v>831</v>
      </c>
      <c r="G47" s="414" t="s">
        <v>995</v>
      </c>
      <c r="H47" s="420" t="s">
        <v>1072</v>
      </c>
      <c r="I47" s="420">
        <v>47</v>
      </c>
      <c r="J47" s="419" t="s">
        <v>831</v>
      </c>
      <c r="K47" s="414" t="s">
        <v>997</v>
      </c>
      <c r="L47" s="414"/>
      <c r="M47" s="414" t="s">
        <v>996</v>
      </c>
      <c r="N47" s="420" t="s">
        <v>1072</v>
      </c>
      <c r="O47" s="420">
        <v>47</v>
      </c>
      <c r="P47" s="419" t="s">
        <v>830</v>
      </c>
      <c r="Q47" s="414" t="s">
        <v>995</v>
      </c>
      <c r="R47" s="420" t="s">
        <v>1072</v>
      </c>
      <c r="S47" s="420">
        <v>47</v>
      </c>
      <c r="T47" s="419" t="s">
        <v>830</v>
      </c>
      <c r="U47" s="414" t="s">
        <v>997</v>
      </c>
      <c r="W47" s="414" t="s">
        <v>996</v>
      </c>
      <c r="X47" s="420" t="s">
        <v>1072</v>
      </c>
      <c r="Y47" s="420">
        <v>47</v>
      </c>
      <c r="Z47" s="419" t="s">
        <v>832</v>
      </c>
      <c r="AA47" s="414" t="s">
        <v>995</v>
      </c>
      <c r="AB47" s="420" t="s">
        <v>1072</v>
      </c>
      <c r="AC47" s="420">
        <v>47</v>
      </c>
      <c r="AD47" s="419" t="s">
        <v>832</v>
      </c>
      <c r="AE47" s="414" t="s">
        <v>997</v>
      </c>
    </row>
    <row r="48" spans="3:31" ht="13.5">
      <c r="C48" s="414" t="s">
        <v>996</v>
      </c>
      <c r="D48" s="420" t="s">
        <v>1072</v>
      </c>
      <c r="E48" s="420">
        <v>48</v>
      </c>
      <c r="F48" s="419" t="s">
        <v>831</v>
      </c>
      <c r="G48" s="414" t="s">
        <v>995</v>
      </c>
      <c r="H48" s="420" t="s">
        <v>1072</v>
      </c>
      <c r="I48" s="420">
        <v>48</v>
      </c>
      <c r="J48" s="419" t="s">
        <v>831</v>
      </c>
      <c r="K48" s="414" t="s">
        <v>997</v>
      </c>
      <c r="L48" s="414"/>
      <c r="M48" s="414" t="s">
        <v>996</v>
      </c>
      <c r="N48" s="420" t="s">
        <v>1072</v>
      </c>
      <c r="O48" s="420">
        <v>48</v>
      </c>
      <c r="P48" s="419" t="s">
        <v>830</v>
      </c>
      <c r="Q48" s="414" t="s">
        <v>995</v>
      </c>
      <c r="R48" s="420" t="s">
        <v>1072</v>
      </c>
      <c r="S48" s="420">
        <v>48</v>
      </c>
      <c r="T48" s="419" t="s">
        <v>830</v>
      </c>
      <c r="U48" s="414" t="s">
        <v>997</v>
      </c>
      <c r="W48" s="414" t="s">
        <v>996</v>
      </c>
      <c r="X48" s="420" t="s">
        <v>1072</v>
      </c>
      <c r="Y48" s="420">
        <v>48</v>
      </c>
      <c r="Z48" s="419" t="s">
        <v>832</v>
      </c>
      <c r="AA48" s="414" t="s">
        <v>995</v>
      </c>
      <c r="AB48" s="420" t="s">
        <v>1072</v>
      </c>
      <c r="AC48" s="420">
        <v>48</v>
      </c>
      <c r="AD48" s="419" t="s">
        <v>832</v>
      </c>
      <c r="AE48" s="414" t="s">
        <v>997</v>
      </c>
    </row>
    <row r="49" spans="3:31" ht="13.5">
      <c r="C49" s="414" t="s">
        <v>996</v>
      </c>
      <c r="D49" s="420" t="s">
        <v>1072</v>
      </c>
      <c r="E49" s="420">
        <v>49</v>
      </c>
      <c r="F49" s="419" t="s">
        <v>831</v>
      </c>
      <c r="G49" s="414" t="s">
        <v>995</v>
      </c>
      <c r="H49" s="420" t="s">
        <v>1072</v>
      </c>
      <c r="I49" s="420">
        <v>49</v>
      </c>
      <c r="J49" s="419" t="s">
        <v>831</v>
      </c>
      <c r="K49" s="414" t="s">
        <v>997</v>
      </c>
      <c r="L49" s="414"/>
      <c r="M49" s="414" t="s">
        <v>996</v>
      </c>
      <c r="N49" s="420" t="s">
        <v>1072</v>
      </c>
      <c r="O49" s="420">
        <v>49</v>
      </c>
      <c r="P49" s="419" t="s">
        <v>830</v>
      </c>
      <c r="Q49" s="414" t="s">
        <v>995</v>
      </c>
      <c r="R49" s="420" t="s">
        <v>1072</v>
      </c>
      <c r="S49" s="420">
        <v>49</v>
      </c>
      <c r="T49" s="419" t="s">
        <v>830</v>
      </c>
      <c r="U49" s="414" t="s">
        <v>997</v>
      </c>
      <c r="W49" s="414" t="s">
        <v>996</v>
      </c>
      <c r="X49" s="420" t="s">
        <v>1072</v>
      </c>
      <c r="Y49" s="420">
        <v>49</v>
      </c>
      <c r="Z49" s="419" t="s">
        <v>832</v>
      </c>
      <c r="AA49" s="414" t="s">
        <v>995</v>
      </c>
      <c r="AB49" s="420" t="s">
        <v>1072</v>
      </c>
      <c r="AC49" s="420">
        <v>49</v>
      </c>
      <c r="AD49" s="419" t="s">
        <v>832</v>
      </c>
      <c r="AE49" s="414" t="s">
        <v>997</v>
      </c>
    </row>
    <row r="50" spans="3:31" ht="13.5">
      <c r="C50" s="414" t="s">
        <v>996</v>
      </c>
      <c r="D50" s="420" t="s">
        <v>1072</v>
      </c>
      <c r="E50" s="420">
        <v>50</v>
      </c>
      <c r="F50" s="419" t="s">
        <v>831</v>
      </c>
      <c r="G50" s="414" t="s">
        <v>995</v>
      </c>
      <c r="H50" s="420" t="s">
        <v>1072</v>
      </c>
      <c r="I50" s="420">
        <v>50</v>
      </c>
      <c r="J50" s="419" t="s">
        <v>831</v>
      </c>
      <c r="K50" s="414" t="s">
        <v>997</v>
      </c>
      <c r="L50" s="414"/>
      <c r="M50" s="414" t="s">
        <v>996</v>
      </c>
      <c r="N50" s="420" t="s">
        <v>1072</v>
      </c>
      <c r="O50" s="420">
        <v>50</v>
      </c>
      <c r="P50" s="419" t="s">
        <v>830</v>
      </c>
      <c r="Q50" s="414" t="s">
        <v>995</v>
      </c>
      <c r="R50" s="420" t="s">
        <v>1072</v>
      </c>
      <c r="S50" s="420">
        <v>50</v>
      </c>
      <c r="T50" s="419" t="s">
        <v>830</v>
      </c>
      <c r="U50" s="414" t="s">
        <v>997</v>
      </c>
      <c r="W50" s="414" t="s">
        <v>996</v>
      </c>
      <c r="X50" s="420" t="s">
        <v>1072</v>
      </c>
      <c r="Y50" s="420">
        <v>50</v>
      </c>
      <c r="Z50" s="419" t="s">
        <v>832</v>
      </c>
      <c r="AA50" s="414" t="s">
        <v>995</v>
      </c>
      <c r="AB50" s="420" t="s">
        <v>1072</v>
      </c>
      <c r="AC50" s="420">
        <v>50</v>
      </c>
      <c r="AD50" s="419" t="s">
        <v>832</v>
      </c>
      <c r="AE50" s="414" t="s">
        <v>997</v>
      </c>
    </row>
    <row r="51" spans="3:31" ht="13.5">
      <c r="C51" s="414" t="s">
        <v>996</v>
      </c>
      <c r="D51" s="420" t="s">
        <v>1072</v>
      </c>
      <c r="E51" s="420">
        <v>51</v>
      </c>
      <c r="F51" s="419" t="s">
        <v>831</v>
      </c>
      <c r="G51" s="414" t="s">
        <v>995</v>
      </c>
      <c r="H51" s="420" t="s">
        <v>1072</v>
      </c>
      <c r="I51" s="420">
        <v>51</v>
      </c>
      <c r="J51" s="419" t="s">
        <v>831</v>
      </c>
      <c r="K51" s="414" t="s">
        <v>997</v>
      </c>
      <c r="L51" s="414"/>
      <c r="M51" s="414" t="s">
        <v>996</v>
      </c>
      <c r="N51" s="420" t="s">
        <v>1072</v>
      </c>
      <c r="O51" s="420">
        <v>51</v>
      </c>
      <c r="P51" s="419" t="s">
        <v>830</v>
      </c>
      <c r="Q51" s="414" t="s">
        <v>995</v>
      </c>
      <c r="R51" s="420" t="s">
        <v>1072</v>
      </c>
      <c r="S51" s="420">
        <v>51</v>
      </c>
      <c r="T51" s="419" t="s">
        <v>830</v>
      </c>
      <c r="U51" s="414" t="s">
        <v>997</v>
      </c>
      <c r="W51" s="414" t="s">
        <v>996</v>
      </c>
      <c r="X51" s="420" t="s">
        <v>1072</v>
      </c>
      <c r="Y51" s="420">
        <v>51</v>
      </c>
      <c r="Z51" s="419" t="s">
        <v>832</v>
      </c>
      <c r="AA51" s="414" t="s">
        <v>995</v>
      </c>
      <c r="AB51" s="420" t="s">
        <v>1072</v>
      </c>
      <c r="AC51" s="420">
        <v>51</v>
      </c>
      <c r="AD51" s="419" t="s">
        <v>832</v>
      </c>
      <c r="AE51" s="414" t="s">
        <v>997</v>
      </c>
    </row>
    <row r="52" spans="3:31" ht="13.5">
      <c r="C52" s="414" t="s">
        <v>996</v>
      </c>
      <c r="D52" s="420" t="s">
        <v>1072</v>
      </c>
      <c r="E52" s="420">
        <v>52</v>
      </c>
      <c r="F52" s="419" t="s">
        <v>831</v>
      </c>
      <c r="G52" s="414" t="s">
        <v>995</v>
      </c>
      <c r="H52" s="420" t="s">
        <v>1072</v>
      </c>
      <c r="I52" s="420">
        <v>52</v>
      </c>
      <c r="J52" s="419" t="s">
        <v>831</v>
      </c>
      <c r="K52" s="414" t="s">
        <v>997</v>
      </c>
      <c r="L52" s="414"/>
      <c r="M52" s="414" t="s">
        <v>996</v>
      </c>
      <c r="N52" s="420" t="s">
        <v>1072</v>
      </c>
      <c r="O52" s="420">
        <v>52</v>
      </c>
      <c r="P52" s="419" t="s">
        <v>830</v>
      </c>
      <c r="Q52" s="414" t="s">
        <v>995</v>
      </c>
      <c r="R52" s="420" t="s">
        <v>1072</v>
      </c>
      <c r="S52" s="420">
        <v>52</v>
      </c>
      <c r="T52" s="419" t="s">
        <v>830</v>
      </c>
      <c r="U52" s="414" t="s">
        <v>997</v>
      </c>
      <c r="W52" s="414" t="s">
        <v>996</v>
      </c>
      <c r="X52" s="420" t="s">
        <v>1072</v>
      </c>
      <c r="Y52" s="420">
        <v>52</v>
      </c>
      <c r="Z52" s="419" t="s">
        <v>832</v>
      </c>
      <c r="AA52" s="414" t="s">
        <v>995</v>
      </c>
      <c r="AB52" s="420" t="s">
        <v>1072</v>
      </c>
      <c r="AC52" s="420">
        <v>52</v>
      </c>
      <c r="AD52" s="419" t="s">
        <v>832</v>
      </c>
      <c r="AE52" s="414" t="s">
        <v>997</v>
      </c>
    </row>
    <row r="53" spans="3:31" ht="13.5">
      <c r="C53" s="414" t="s">
        <v>996</v>
      </c>
      <c r="D53" s="420" t="s">
        <v>1072</v>
      </c>
      <c r="E53" s="420">
        <v>53</v>
      </c>
      <c r="F53" s="419" t="s">
        <v>831</v>
      </c>
      <c r="G53" s="414" t="s">
        <v>995</v>
      </c>
      <c r="H53" s="420" t="s">
        <v>1072</v>
      </c>
      <c r="I53" s="420">
        <v>53</v>
      </c>
      <c r="J53" s="419" t="s">
        <v>831</v>
      </c>
      <c r="K53" s="414" t="s">
        <v>997</v>
      </c>
      <c r="L53" s="414"/>
      <c r="M53" s="414" t="s">
        <v>996</v>
      </c>
      <c r="N53" s="420" t="s">
        <v>1072</v>
      </c>
      <c r="O53" s="420">
        <v>53</v>
      </c>
      <c r="P53" s="419" t="s">
        <v>830</v>
      </c>
      <c r="Q53" s="414" t="s">
        <v>995</v>
      </c>
      <c r="R53" s="420" t="s">
        <v>1072</v>
      </c>
      <c r="S53" s="420">
        <v>53</v>
      </c>
      <c r="T53" s="419" t="s">
        <v>830</v>
      </c>
      <c r="U53" s="414" t="s">
        <v>997</v>
      </c>
      <c r="W53" s="414" t="s">
        <v>996</v>
      </c>
      <c r="X53" s="420" t="s">
        <v>1072</v>
      </c>
      <c r="Y53" s="420">
        <v>53</v>
      </c>
      <c r="Z53" s="419" t="s">
        <v>832</v>
      </c>
      <c r="AA53" s="414" t="s">
        <v>995</v>
      </c>
      <c r="AB53" s="420" t="s">
        <v>1072</v>
      </c>
      <c r="AC53" s="420">
        <v>53</v>
      </c>
      <c r="AD53" s="419" t="s">
        <v>832</v>
      </c>
      <c r="AE53" s="414" t="s">
        <v>997</v>
      </c>
    </row>
    <row r="54" spans="3:31" ht="13.5">
      <c r="C54" s="414" t="s">
        <v>996</v>
      </c>
      <c r="D54" s="420" t="s">
        <v>1072</v>
      </c>
      <c r="E54" s="420">
        <v>54</v>
      </c>
      <c r="F54" s="419" t="s">
        <v>831</v>
      </c>
      <c r="G54" s="414" t="s">
        <v>995</v>
      </c>
      <c r="H54" s="420" t="s">
        <v>1072</v>
      </c>
      <c r="I54" s="420">
        <v>54</v>
      </c>
      <c r="J54" s="419" t="s">
        <v>831</v>
      </c>
      <c r="K54" s="414" t="s">
        <v>997</v>
      </c>
      <c r="L54" s="414"/>
      <c r="M54" s="414" t="s">
        <v>996</v>
      </c>
      <c r="N54" s="420" t="s">
        <v>1072</v>
      </c>
      <c r="O54" s="420">
        <v>54</v>
      </c>
      <c r="P54" s="419" t="s">
        <v>830</v>
      </c>
      <c r="Q54" s="414" t="s">
        <v>995</v>
      </c>
      <c r="R54" s="420" t="s">
        <v>1072</v>
      </c>
      <c r="S54" s="420">
        <v>54</v>
      </c>
      <c r="T54" s="419" t="s">
        <v>830</v>
      </c>
      <c r="U54" s="414" t="s">
        <v>997</v>
      </c>
      <c r="W54" s="414" t="s">
        <v>996</v>
      </c>
      <c r="X54" s="420" t="s">
        <v>1072</v>
      </c>
      <c r="Y54" s="420">
        <v>54</v>
      </c>
      <c r="Z54" s="419" t="s">
        <v>832</v>
      </c>
      <c r="AA54" s="414" t="s">
        <v>995</v>
      </c>
      <c r="AB54" s="420" t="s">
        <v>1072</v>
      </c>
      <c r="AC54" s="420">
        <v>54</v>
      </c>
      <c r="AD54" s="419" t="s">
        <v>832</v>
      </c>
      <c r="AE54" s="414" t="s">
        <v>997</v>
      </c>
    </row>
    <row r="55" spans="3:31" ht="13.5">
      <c r="C55" s="414" t="s">
        <v>996</v>
      </c>
      <c r="D55" s="420" t="s">
        <v>1072</v>
      </c>
      <c r="E55" s="420">
        <v>55</v>
      </c>
      <c r="F55" s="419" t="s">
        <v>831</v>
      </c>
      <c r="G55" s="414" t="s">
        <v>995</v>
      </c>
      <c r="H55" s="420" t="s">
        <v>1072</v>
      </c>
      <c r="I55" s="420">
        <v>55</v>
      </c>
      <c r="J55" s="419" t="s">
        <v>831</v>
      </c>
      <c r="K55" s="414" t="s">
        <v>997</v>
      </c>
      <c r="L55" s="414"/>
      <c r="M55" s="414" t="s">
        <v>996</v>
      </c>
      <c r="N55" s="420" t="s">
        <v>1072</v>
      </c>
      <c r="O55" s="420">
        <v>55</v>
      </c>
      <c r="P55" s="419" t="s">
        <v>830</v>
      </c>
      <c r="Q55" s="414" t="s">
        <v>995</v>
      </c>
      <c r="R55" s="420" t="s">
        <v>1072</v>
      </c>
      <c r="S55" s="420">
        <v>55</v>
      </c>
      <c r="T55" s="419" t="s">
        <v>830</v>
      </c>
      <c r="U55" s="414" t="s">
        <v>997</v>
      </c>
      <c r="W55" s="414" t="s">
        <v>996</v>
      </c>
      <c r="X55" s="420" t="s">
        <v>1072</v>
      </c>
      <c r="Y55" s="420">
        <v>55</v>
      </c>
      <c r="Z55" s="419" t="s">
        <v>832</v>
      </c>
      <c r="AA55" s="414" t="s">
        <v>995</v>
      </c>
      <c r="AB55" s="420" t="s">
        <v>1072</v>
      </c>
      <c r="AC55" s="420">
        <v>55</v>
      </c>
      <c r="AD55" s="419" t="s">
        <v>832</v>
      </c>
      <c r="AE55" s="414" t="s">
        <v>997</v>
      </c>
    </row>
    <row r="56" spans="3:31" ht="13.5">
      <c r="C56" s="414" t="s">
        <v>996</v>
      </c>
      <c r="D56" s="420" t="s">
        <v>1072</v>
      </c>
      <c r="E56" s="420">
        <v>56</v>
      </c>
      <c r="F56" s="419" t="s">
        <v>831</v>
      </c>
      <c r="G56" s="414" t="s">
        <v>995</v>
      </c>
      <c r="H56" s="420" t="s">
        <v>1072</v>
      </c>
      <c r="I56" s="420">
        <v>56</v>
      </c>
      <c r="J56" s="419" t="s">
        <v>831</v>
      </c>
      <c r="K56" s="414" t="s">
        <v>997</v>
      </c>
      <c r="L56" s="414"/>
      <c r="M56" s="414" t="s">
        <v>996</v>
      </c>
      <c r="N56" s="420" t="s">
        <v>1072</v>
      </c>
      <c r="O56" s="420">
        <v>56</v>
      </c>
      <c r="P56" s="419" t="s">
        <v>830</v>
      </c>
      <c r="Q56" s="414" t="s">
        <v>995</v>
      </c>
      <c r="R56" s="420" t="s">
        <v>1072</v>
      </c>
      <c r="S56" s="420">
        <v>56</v>
      </c>
      <c r="T56" s="419" t="s">
        <v>830</v>
      </c>
      <c r="U56" s="414" t="s">
        <v>997</v>
      </c>
      <c r="W56" s="414" t="s">
        <v>996</v>
      </c>
      <c r="X56" s="420" t="s">
        <v>1072</v>
      </c>
      <c r="Y56" s="420">
        <v>56</v>
      </c>
      <c r="Z56" s="419" t="s">
        <v>832</v>
      </c>
      <c r="AA56" s="414" t="s">
        <v>995</v>
      </c>
      <c r="AB56" s="420" t="s">
        <v>1072</v>
      </c>
      <c r="AC56" s="420">
        <v>56</v>
      </c>
      <c r="AD56" s="419" t="s">
        <v>832</v>
      </c>
      <c r="AE56" s="414" t="s">
        <v>997</v>
      </c>
    </row>
    <row r="57" spans="3:31" ht="13.5">
      <c r="C57" s="414" t="s">
        <v>996</v>
      </c>
      <c r="D57" s="420" t="s">
        <v>1072</v>
      </c>
      <c r="E57" s="420">
        <v>57</v>
      </c>
      <c r="F57" s="419" t="s">
        <v>831</v>
      </c>
      <c r="G57" s="414" t="s">
        <v>995</v>
      </c>
      <c r="H57" s="420" t="s">
        <v>1072</v>
      </c>
      <c r="I57" s="420">
        <v>57</v>
      </c>
      <c r="J57" s="419" t="s">
        <v>831</v>
      </c>
      <c r="K57" s="414" t="s">
        <v>997</v>
      </c>
      <c r="L57" s="414"/>
      <c r="M57" s="414" t="s">
        <v>996</v>
      </c>
      <c r="N57" s="420" t="s">
        <v>1072</v>
      </c>
      <c r="O57" s="420">
        <v>57</v>
      </c>
      <c r="P57" s="419" t="s">
        <v>830</v>
      </c>
      <c r="Q57" s="414" t="s">
        <v>995</v>
      </c>
      <c r="R57" s="420" t="s">
        <v>1072</v>
      </c>
      <c r="S57" s="420">
        <v>57</v>
      </c>
      <c r="T57" s="419" t="s">
        <v>830</v>
      </c>
      <c r="U57" s="414" t="s">
        <v>997</v>
      </c>
      <c r="W57" s="414" t="s">
        <v>996</v>
      </c>
      <c r="X57" s="420" t="s">
        <v>1072</v>
      </c>
      <c r="Y57" s="420">
        <v>57</v>
      </c>
      <c r="Z57" s="419" t="s">
        <v>832</v>
      </c>
      <c r="AA57" s="414" t="s">
        <v>995</v>
      </c>
      <c r="AB57" s="420" t="s">
        <v>1072</v>
      </c>
      <c r="AC57" s="420">
        <v>57</v>
      </c>
      <c r="AD57" s="419" t="s">
        <v>832</v>
      </c>
      <c r="AE57" s="414" t="s">
        <v>997</v>
      </c>
    </row>
    <row r="58" spans="3:31" ht="13.5">
      <c r="C58" s="414" t="s">
        <v>996</v>
      </c>
      <c r="D58" s="420" t="s">
        <v>1072</v>
      </c>
      <c r="E58" s="420">
        <v>58</v>
      </c>
      <c r="F58" s="419" t="s">
        <v>831</v>
      </c>
      <c r="G58" s="414" t="s">
        <v>995</v>
      </c>
      <c r="H58" s="420" t="s">
        <v>1072</v>
      </c>
      <c r="I58" s="420">
        <v>58</v>
      </c>
      <c r="J58" s="419" t="s">
        <v>831</v>
      </c>
      <c r="K58" s="414" t="s">
        <v>997</v>
      </c>
      <c r="L58" s="414"/>
      <c r="M58" s="414" t="s">
        <v>996</v>
      </c>
      <c r="N58" s="420" t="s">
        <v>1072</v>
      </c>
      <c r="O58" s="420">
        <v>58</v>
      </c>
      <c r="P58" s="419" t="s">
        <v>830</v>
      </c>
      <c r="Q58" s="414" t="s">
        <v>995</v>
      </c>
      <c r="R58" s="420" t="s">
        <v>1072</v>
      </c>
      <c r="S58" s="420">
        <v>58</v>
      </c>
      <c r="T58" s="419" t="s">
        <v>830</v>
      </c>
      <c r="U58" s="414" t="s">
        <v>997</v>
      </c>
      <c r="W58" s="414" t="s">
        <v>996</v>
      </c>
      <c r="X58" s="420" t="s">
        <v>1072</v>
      </c>
      <c r="Y58" s="420">
        <v>58</v>
      </c>
      <c r="Z58" s="419" t="s">
        <v>832</v>
      </c>
      <c r="AA58" s="414" t="s">
        <v>995</v>
      </c>
      <c r="AB58" s="420" t="s">
        <v>1072</v>
      </c>
      <c r="AC58" s="420">
        <v>58</v>
      </c>
      <c r="AD58" s="419" t="s">
        <v>832</v>
      </c>
      <c r="AE58" s="414" t="s">
        <v>997</v>
      </c>
    </row>
    <row r="59" spans="3:31" ht="13.5">
      <c r="C59" s="414" t="s">
        <v>996</v>
      </c>
      <c r="D59" s="420" t="s">
        <v>1072</v>
      </c>
      <c r="E59" s="420">
        <v>59</v>
      </c>
      <c r="F59" s="419" t="s">
        <v>831</v>
      </c>
      <c r="G59" s="414" t="s">
        <v>995</v>
      </c>
      <c r="H59" s="420" t="s">
        <v>1072</v>
      </c>
      <c r="I59" s="420">
        <v>59</v>
      </c>
      <c r="J59" s="419" t="s">
        <v>831</v>
      </c>
      <c r="K59" s="414" t="s">
        <v>997</v>
      </c>
      <c r="L59" s="414"/>
      <c r="M59" s="414" t="s">
        <v>996</v>
      </c>
      <c r="N59" s="420" t="s">
        <v>1072</v>
      </c>
      <c r="O59" s="420">
        <v>59</v>
      </c>
      <c r="P59" s="419" t="s">
        <v>830</v>
      </c>
      <c r="Q59" s="414" t="s">
        <v>995</v>
      </c>
      <c r="R59" s="420" t="s">
        <v>1072</v>
      </c>
      <c r="S59" s="420">
        <v>59</v>
      </c>
      <c r="T59" s="419" t="s">
        <v>830</v>
      </c>
      <c r="U59" s="414" t="s">
        <v>997</v>
      </c>
      <c r="W59" s="414" t="s">
        <v>996</v>
      </c>
      <c r="X59" s="420" t="s">
        <v>1072</v>
      </c>
      <c r="Y59" s="420">
        <v>59</v>
      </c>
      <c r="Z59" s="419" t="s">
        <v>832</v>
      </c>
      <c r="AA59" s="414" t="s">
        <v>995</v>
      </c>
      <c r="AB59" s="420" t="s">
        <v>1072</v>
      </c>
      <c r="AC59" s="420">
        <v>59</v>
      </c>
      <c r="AD59" s="419" t="s">
        <v>832</v>
      </c>
      <c r="AE59" s="414" t="s">
        <v>997</v>
      </c>
    </row>
    <row r="60" spans="3:31" ht="13.5">
      <c r="C60" s="414" t="s">
        <v>996</v>
      </c>
      <c r="D60" s="420" t="s">
        <v>1072</v>
      </c>
      <c r="E60" s="420">
        <v>60</v>
      </c>
      <c r="F60" s="419" t="s">
        <v>831</v>
      </c>
      <c r="G60" s="414" t="s">
        <v>995</v>
      </c>
      <c r="H60" s="420" t="s">
        <v>1072</v>
      </c>
      <c r="I60" s="420">
        <v>60</v>
      </c>
      <c r="J60" s="419" t="s">
        <v>831</v>
      </c>
      <c r="K60" s="414" t="s">
        <v>997</v>
      </c>
      <c r="L60" s="414"/>
      <c r="M60" s="414" t="s">
        <v>996</v>
      </c>
      <c r="N60" s="420" t="s">
        <v>1072</v>
      </c>
      <c r="O60" s="420">
        <v>60</v>
      </c>
      <c r="P60" s="419" t="s">
        <v>830</v>
      </c>
      <c r="Q60" s="414" t="s">
        <v>995</v>
      </c>
      <c r="R60" s="420" t="s">
        <v>1072</v>
      </c>
      <c r="S60" s="420">
        <v>60</v>
      </c>
      <c r="T60" s="419" t="s">
        <v>830</v>
      </c>
      <c r="U60" s="414" t="s">
        <v>997</v>
      </c>
      <c r="W60" s="414" t="s">
        <v>996</v>
      </c>
      <c r="X60" s="420" t="s">
        <v>1072</v>
      </c>
      <c r="Y60" s="420">
        <v>60</v>
      </c>
      <c r="Z60" s="419" t="s">
        <v>832</v>
      </c>
      <c r="AA60" s="414" t="s">
        <v>995</v>
      </c>
      <c r="AB60" s="420" t="s">
        <v>1072</v>
      </c>
      <c r="AC60" s="420">
        <v>60</v>
      </c>
      <c r="AD60" s="419" t="s">
        <v>832</v>
      </c>
      <c r="AE60" s="414" t="s">
        <v>997</v>
      </c>
    </row>
    <row r="61" spans="3:31" ht="13.5">
      <c r="C61" s="414" t="s">
        <v>996</v>
      </c>
      <c r="D61" s="420" t="s">
        <v>1072</v>
      </c>
      <c r="E61" s="420">
        <v>61</v>
      </c>
      <c r="F61" s="419" t="s">
        <v>831</v>
      </c>
      <c r="G61" s="414" t="s">
        <v>995</v>
      </c>
      <c r="H61" s="420" t="s">
        <v>1072</v>
      </c>
      <c r="I61" s="420">
        <v>61</v>
      </c>
      <c r="J61" s="419" t="s">
        <v>831</v>
      </c>
      <c r="K61" s="414" t="s">
        <v>997</v>
      </c>
      <c r="L61" s="414"/>
      <c r="M61" s="414" t="s">
        <v>996</v>
      </c>
      <c r="N61" s="420" t="s">
        <v>1072</v>
      </c>
      <c r="O61" s="420">
        <v>61</v>
      </c>
      <c r="P61" s="419" t="s">
        <v>830</v>
      </c>
      <c r="Q61" s="414" t="s">
        <v>995</v>
      </c>
      <c r="R61" s="420" t="s">
        <v>1072</v>
      </c>
      <c r="S61" s="420">
        <v>61</v>
      </c>
      <c r="T61" s="419" t="s">
        <v>830</v>
      </c>
      <c r="U61" s="414" t="s">
        <v>997</v>
      </c>
      <c r="W61" s="414" t="s">
        <v>996</v>
      </c>
      <c r="X61" s="420" t="s">
        <v>1072</v>
      </c>
      <c r="Y61" s="420">
        <v>61</v>
      </c>
      <c r="Z61" s="419" t="s">
        <v>832</v>
      </c>
      <c r="AA61" s="414" t="s">
        <v>995</v>
      </c>
      <c r="AB61" s="420" t="s">
        <v>1072</v>
      </c>
      <c r="AC61" s="420">
        <v>61</v>
      </c>
      <c r="AD61" s="419" t="s">
        <v>832</v>
      </c>
      <c r="AE61" s="414" t="s">
        <v>997</v>
      </c>
    </row>
    <row r="62" spans="3:31" ht="13.5">
      <c r="C62" s="414" t="s">
        <v>996</v>
      </c>
      <c r="D62" s="420" t="s">
        <v>1072</v>
      </c>
      <c r="E62" s="420">
        <v>62</v>
      </c>
      <c r="F62" s="419" t="s">
        <v>831</v>
      </c>
      <c r="G62" s="414" t="s">
        <v>995</v>
      </c>
      <c r="H62" s="420" t="s">
        <v>1072</v>
      </c>
      <c r="I62" s="420">
        <v>62</v>
      </c>
      <c r="J62" s="419" t="s">
        <v>831</v>
      </c>
      <c r="K62" s="414" t="s">
        <v>997</v>
      </c>
      <c r="L62" s="414"/>
      <c r="M62" s="414" t="s">
        <v>996</v>
      </c>
      <c r="N62" s="420" t="s">
        <v>1072</v>
      </c>
      <c r="O62" s="420">
        <v>62</v>
      </c>
      <c r="P62" s="419" t="s">
        <v>830</v>
      </c>
      <c r="Q62" s="414" t="s">
        <v>995</v>
      </c>
      <c r="R62" s="420" t="s">
        <v>1072</v>
      </c>
      <c r="S62" s="420">
        <v>62</v>
      </c>
      <c r="T62" s="419" t="s">
        <v>830</v>
      </c>
      <c r="U62" s="414" t="s">
        <v>997</v>
      </c>
      <c r="W62" s="414" t="s">
        <v>996</v>
      </c>
      <c r="X62" s="420" t="s">
        <v>1072</v>
      </c>
      <c r="Y62" s="420">
        <v>62</v>
      </c>
      <c r="Z62" s="419" t="s">
        <v>832</v>
      </c>
      <c r="AA62" s="414" t="s">
        <v>995</v>
      </c>
      <c r="AB62" s="420" t="s">
        <v>1072</v>
      </c>
      <c r="AC62" s="420">
        <v>62</v>
      </c>
      <c r="AD62" s="419" t="s">
        <v>832</v>
      </c>
      <c r="AE62" s="414" t="s">
        <v>997</v>
      </c>
    </row>
    <row r="63" spans="3:31" ht="13.5">
      <c r="C63" s="414" t="s">
        <v>996</v>
      </c>
      <c r="D63" s="420" t="s">
        <v>1072</v>
      </c>
      <c r="E63" s="420">
        <v>63</v>
      </c>
      <c r="F63" s="419" t="s">
        <v>831</v>
      </c>
      <c r="G63" s="414" t="s">
        <v>995</v>
      </c>
      <c r="H63" s="420" t="s">
        <v>1072</v>
      </c>
      <c r="I63" s="420">
        <v>63</v>
      </c>
      <c r="J63" s="419" t="s">
        <v>831</v>
      </c>
      <c r="K63" s="414" t="s">
        <v>997</v>
      </c>
      <c r="L63" s="414"/>
      <c r="M63" s="414" t="s">
        <v>996</v>
      </c>
      <c r="N63" s="420" t="s">
        <v>1072</v>
      </c>
      <c r="O63" s="420">
        <v>63</v>
      </c>
      <c r="P63" s="419" t="s">
        <v>830</v>
      </c>
      <c r="Q63" s="414" t="s">
        <v>995</v>
      </c>
      <c r="R63" s="420" t="s">
        <v>1072</v>
      </c>
      <c r="S63" s="420">
        <v>63</v>
      </c>
      <c r="T63" s="419" t="s">
        <v>830</v>
      </c>
      <c r="U63" s="414" t="s">
        <v>997</v>
      </c>
      <c r="W63" s="414" t="s">
        <v>996</v>
      </c>
      <c r="X63" s="420" t="s">
        <v>1072</v>
      </c>
      <c r="Y63" s="420">
        <v>63</v>
      </c>
      <c r="Z63" s="419" t="s">
        <v>832</v>
      </c>
      <c r="AA63" s="414" t="s">
        <v>995</v>
      </c>
      <c r="AB63" s="420" t="s">
        <v>1072</v>
      </c>
      <c r="AC63" s="420">
        <v>63</v>
      </c>
      <c r="AD63" s="419" t="s">
        <v>832</v>
      </c>
      <c r="AE63" s="414" t="s">
        <v>997</v>
      </c>
    </row>
    <row r="64" spans="3:31" ht="13.5">
      <c r="C64" s="414" t="s">
        <v>996</v>
      </c>
      <c r="D64" s="420" t="s">
        <v>1072</v>
      </c>
      <c r="E64" s="420">
        <v>64</v>
      </c>
      <c r="F64" s="419" t="s">
        <v>831</v>
      </c>
      <c r="G64" s="414" t="s">
        <v>995</v>
      </c>
      <c r="H64" s="420" t="s">
        <v>1072</v>
      </c>
      <c r="I64" s="420">
        <v>64</v>
      </c>
      <c r="J64" s="419" t="s">
        <v>831</v>
      </c>
      <c r="K64" s="414" t="s">
        <v>997</v>
      </c>
      <c r="L64" s="414"/>
      <c r="M64" s="414" t="s">
        <v>996</v>
      </c>
      <c r="N64" s="420" t="s">
        <v>1072</v>
      </c>
      <c r="O64" s="420">
        <v>64</v>
      </c>
      <c r="P64" s="419" t="s">
        <v>830</v>
      </c>
      <c r="Q64" s="414" t="s">
        <v>995</v>
      </c>
      <c r="R64" s="420" t="s">
        <v>1072</v>
      </c>
      <c r="S64" s="420">
        <v>64</v>
      </c>
      <c r="T64" s="419" t="s">
        <v>830</v>
      </c>
      <c r="U64" s="414" t="s">
        <v>997</v>
      </c>
      <c r="W64" s="414" t="s">
        <v>996</v>
      </c>
      <c r="X64" s="420" t="s">
        <v>1072</v>
      </c>
      <c r="Y64" s="420">
        <v>64</v>
      </c>
      <c r="Z64" s="419" t="s">
        <v>832</v>
      </c>
      <c r="AA64" s="414" t="s">
        <v>995</v>
      </c>
      <c r="AB64" s="420" t="s">
        <v>1072</v>
      </c>
      <c r="AC64" s="420">
        <v>64</v>
      </c>
      <c r="AD64" s="419" t="s">
        <v>832</v>
      </c>
      <c r="AE64" s="414" t="s">
        <v>997</v>
      </c>
    </row>
    <row r="65" spans="3:31" ht="13.5">
      <c r="C65" s="414" t="s">
        <v>996</v>
      </c>
      <c r="D65" s="420" t="s">
        <v>1072</v>
      </c>
      <c r="E65" s="420">
        <v>65</v>
      </c>
      <c r="F65" s="419" t="s">
        <v>831</v>
      </c>
      <c r="G65" s="414" t="s">
        <v>995</v>
      </c>
      <c r="H65" s="420" t="s">
        <v>1072</v>
      </c>
      <c r="I65" s="420">
        <v>65</v>
      </c>
      <c r="J65" s="419" t="s">
        <v>831</v>
      </c>
      <c r="K65" s="414" t="s">
        <v>997</v>
      </c>
      <c r="L65" s="414"/>
      <c r="M65" s="414" t="s">
        <v>996</v>
      </c>
      <c r="N65" s="420" t="s">
        <v>1072</v>
      </c>
      <c r="O65" s="420">
        <v>65</v>
      </c>
      <c r="P65" s="419" t="s">
        <v>830</v>
      </c>
      <c r="Q65" s="414" t="s">
        <v>995</v>
      </c>
      <c r="R65" s="420" t="s">
        <v>1072</v>
      </c>
      <c r="S65" s="420">
        <v>65</v>
      </c>
      <c r="T65" s="419" t="s">
        <v>830</v>
      </c>
      <c r="U65" s="414" t="s">
        <v>997</v>
      </c>
      <c r="W65" s="414" t="s">
        <v>996</v>
      </c>
      <c r="X65" s="420" t="s">
        <v>1072</v>
      </c>
      <c r="Y65" s="420">
        <v>65</v>
      </c>
      <c r="Z65" s="419" t="s">
        <v>832</v>
      </c>
      <c r="AA65" s="414" t="s">
        <v>995</v>
      </c>
      <c r="AB65" s="420" t="s">
        <v>1072</v>
      </c>
      <c r="AC65" s="420">
        <v>65</v>
      </c>
      <c r="AD65" s="419" t="s">
        <v>832</v>
      </c>
      <c r="AE65" s="414" t="s">
        <v>997</v>
      </c>
    </row>
    <row r="66" spans="3:31" ht="13.5">
      <c r="C66" s="414" t="s">
        <v>996</v>
      </c>
      <c r="D66" s="420" t="s">
        <v>1072</v>
      </c>
      <c r="E66" s="420">
        <v>66</v>
      </c>
      <c r="F66" s="419" t="s">
        <v>831</v>
      </c>
      <c r="G66" s="414" t="s">
        <v>995</v>
      </c>
      <c r="H66" s="420" t="s">
        <v>1072</v>
      </c>
      <c r="I66" s="420">
        <v>66</v>
      </c>
      <c r="J66" s="419" t="s">
        <v>831</v>
      </c>
      <c r="K66" s="414" t="s">
        <v>997</v>
      </c>
      <c r="L66" s="414"/>
      <c r="M66" s="414" t="s">
        <v>996</v>
      </c>
      <c r="N66" s="420" t="s">
        <v>1072</v>
      </c>
      <c r="O66" s="420">
        <v>66</v>
      </c>
      <c r="P66" s="419" t="s">
        <v>830</v>
      </c>
      <c r="Q66" s="414" t="s">
        <v>995</v>
      </c>
      <c r="R66" s="420" t="s">
        <v>1072</v>
      </c>
      <c r="S66" s="420">
        <v>66</v>
      </c>
      <c r="T66" s="419" t="s">
        <v>830</v>
      </c>
      <c r="U66" s="414" t="s">
        <v>997</v>
      </c>
      <c r="W66" s="414" t="s">
        <v>996</v>
      </c>
      <c r="X66" s="420" t="s">
        <v>1072</v>
      </c>
      <c r="Y66" s="420">
        <v>66</v>
      </c>
      <c r="Z66" s="419" t="s">
        <v>832</v>
      </c>
      <c r="AA66" s="414" t="s">
        <v>995</v>
      </c>
      <c r="AB66" s="420" t="s">
        <v>1072</v>
      </c>
      <c r="AC66" s="420">
        <v>66</v>
      </c>
      <c r="AD66" s="419" t="s">
        <v>832</v>
      </c>
      <c r="AE66" s="414" t="s">
        <v>997</v>
      </c>
    </row>
    <row r="67" spans="3:31" ht="13.5">
      <c r="C67" s="414" t="s">
        <v>996</v>
      </c>
      <c r="D67" s="420" t="s">
        <v>1072</v>
      </c>
      <c r="E67" s="420">
        <v>67</v>
      </c>
      <c r="F67" s="419" t="s">
        <v>831</v>
      </c>
      <c r="G67" s="414" t="s">
        <v>995</v>
      </c>
      <c r="H67" s="420" t="s">
        <v>1072</v>
      </c>
      <c r="I67" s="420">
        <v>67</v>
      </c>
      <c r="J67" s="419" t="s">
        <v>831</v>
      </c>
      <c r="K67" s="414" t="s">
        <v>997</v>
      </c>
      <c r="L67" s="414"/>
      <c r="M67" s="414" t="s">
        <v>996</v>
      </c>
      <c r="N67" s="420" t="s">
        <v>1072</v>
      </c>
      <c r="O67" s="420">
        <v>67</v>
      </c>
      <c r="P67" s="419" t="s">
        <v>830</v>
      </c>
      <c r="Q67" s="414" t="s">
        <v>995</v>
      </c>
      <c r="R67" s="420" t="s">
        <v>1072</v>
      </c>
      <c r="S67" s="420">
        <v>67</v>
      </c>
      <c r="T67" s="419" t="s">
        <v>830</v>
      </c>
      <c r="U67" s="414" t="s">
        <v>997</v>
      </c>
      <c r="W67" s="414" t="s">
        <v>996</v>
      </c>
      <c r="X67" s="420" t="s">
        <v>1072</v>
      </c>
      <c r="Y67" s="420">
        <v>67</v>
      </c>
      <c r="Z67" s="419" t="s">
        <v>832</v>
      </c>
      <c r="AA67" s="414" t="s">
        <v>995</v>
      </c>
      <c r="AB67" s="420" t="s">
        <v>1072</v>
      </c>
      <c r="AC67" s="420">
        <v>67</v>
      </c>
      <c r="AD67" s="419" t="s">
        <v>832</v>
      </c>
      <c r="AE67" s="414" t="s">
        <v>997</v>
      </c>
    </row>
    <row r="68" spans="3:31" ht="13.5">
      <c r="C68" s="414" t="s">
        <v>996</v>
      </c>
      <c r="D68" s="420" t="s">
        <v>1072</v>
      </c>
      <c r="E68" s="420">
        <v>68</v>
      </c>
      <c r="F68" s="419" t="s">
        <v>831</v>
      </c>
      <c r="G68" s="414" t="s">
        <v>995</v>
      </c>
      <c r="H68" s="420" t="s">
        <v>1072</v>
      </c>
      <c r="I68" s="420">
        <v>68</v>
      </c>
      <c r="J68" s="419" t="s">
        <v>831</v>
      </c>
      <c r="K68" s="414" t="s">
        <v>997</v>
      </c>
      <c r="L68" s="414"/>
      <c r="M68" s="414" t="s">
        <v>996</v>
      </c>
      <c r="N68" s="420" t="s">
        <v>1072</v>
      </c>
      <c r="O68" s="420">
        <v>68</v>
      </c>
      <c r="P68" s="419" t="s">
        <v>830</v>
      </c>
      <c r="Q68" s="414" t="s">
        <v>995</v>
      </c>
      <c r="R68" s="420" t="s">
        <v>1072</v>
      </c>
      <c r="S68" s="420">
        <v>68</v>
      </c>
      <c r="T68" s="419" t="s">
        <v>830</v>
      </c>
      <c r="U68" s="414" t="s">
        <v>997</v>
      </c>
      <c r="W68" s="414" t="s">
        <v>996</v>
      </c>
      <c r="X68" s="420" t="s">
        <v>1072</v>
      </c>
      <c r="Y68" s="420">
        <v>68</v>
      </c>
      <c r="Z68" s="419" t="s">
        <v>832</v>
      </c>
      <c r="AA68" s="414" t="s">
        <v>995</v>
      </c>
      <c r="AB68" s="420" t="s">
        <v>1072</v>
      </c>
      <c r="AC68" s="420">
        <v>68</v>
      </c>
      <c r="AD68" s="419" t="s">
        <v>832</v>
      </c>
      <c r="AE68" s="414" t="s">
        <v>997</v>
      </c>
    </row>
    <row r="69" spans="3:31" ht="13.5">
      <c r="C69" s="414" t="s">
        <v>996</v>
      </c>
      <c r="D69" s="420" t="s">
        <v>1072</v>
      </c>
      <c r="E69" s="420">
        <v>69</v>
      </c>
      <c r="F69" s="419" t="s">
        <v>831</v>
      </c>
      <c r="G69" s="414" t="s">
        <v>995</v>
      </c>
      <c r="H69" s="420" t="s">
        <v>1072</v>
      </c>
      <c r="I69" s="420">
        <v>69</v>
      </c>
      <c r="J69" s="419" t="s">
        <v>831</v>
      </c>
      <c r="K69" s="414" t="s">
        <v>997</v>
      </c>
      <c r="L69" s="414"/>
      <c r="M69" s="414" t="s">
        <v>996</v>
      </c>
      <c r="N69" s="420" t="s">
        <v>1072</v>
      </c>
      <c r="O69" s="420">
        <v>69</v>
      </c>
      <c r="P69" s="419" t="s">
        <v>830</v>
      </c>
      <c r="Q69" s="414" t="s">
        <v>995</v>
      </c>
      <c r="R69" s="420" t="s">
        <v>1072</v>
      </c>
      <c r="S69" s="420">
        <v>69</v>
      </c>
      <c r="T69" s="419" t="s">
        <v>830</v>
      </c>
      <c r="U69" s="414" t="s">
        <v>997</v>
      </c>
      <c r="W69" s="414" t="s">
        <v>996</v>
      </c>
      <c r="X69" s="420" t="s">
        <v>1072</v>
      </c>
      <c r="Y69" s="420">
        <v>69</v>
      </c>
      <c r="Z69" s="419" t="s">
        <v>832</v>
      </c>
      <c r="AA69" s="414" t="s">
        <v>995</v>
      </c>
      <c r="AB69" s="420" t="s">
        <v>1072</v>
      </c>
      <c r="AC69" s="420">
        <v>69</v>
      </c>
      <c r="AD69" s="419" t="s">
        <v>832</v>
      </c>
      <c r="AE69" s="414" t="s">
        <v>997</v>
      </c>
    </row>
    <row r="70" spans="3:31" ht="13.5">
      <c r="C70" s="414" t="s">
        <v>996</v>
      </c>
      <c r="D70" s="420" t="s">
        <v>1072</v>
      </c>
      <c r="E70" s="420">
        <v>70</v>
      </c>
      <c r="F70" s="419" t="s">
        <v>831</v>
      </c>
      <c r="G70" s="414" t="s">
        <v>995</v>
      </c>
      <c r="H70" s="420" t="s">
        <v>1072</v>
      </c>
      <c r="I70" s="420">
        <v>70</v>
      </c>
      <c r="J70" s="419" t="s">
        <v>831</v>
      </c>
      <c r="K70" s="414" t="s">
        <v>997</v>
      </c>
      <c r="L70" s="414"/>
      <c r="M70" s="414" t="s">
        <v>996</v>
      </c>
      <c r="N70" s="420" t="s">
        <v>1072</v>
      </c>
      <c r="O70" s="420">
        <v>70</v>
      </c>
      <c r="P70" s="419" t="s">
        <v>830</v>
      </c>
      <c r="Q70" s="414" t="s">
        <v>995</v>
      </c>
      <c r="R70" s="420" t="s">
        <v>1072</v>
      </c>
      <c r="S70" s="420">
        <v>70</v>
      </c>
      <c r="T70" s="419" t="s">
        <v>830</v>
      </c>
      <c r="U70" s="414" t="s">
        <v>997</v>
      </c>
      <c r="W70" s="414" t="s">
        <v>996</v>
      </c>
      <c r="X70" s="420" t="s">
        <v>1072</v>
      </c>
      <c r="Y70" s="420">
        <v>70</v>
      </c>
      <c r="Z70" s="419" t="s">
        <v>832</v>
      </c>
      <c r="AA70" s="414" t="s">
        <v>995</v>
      </c>
      <c r="AB70" s="420" t="s">
        <v>1072</v>
      </c>
      <c r="AC70" s="420">
        <v>70</v>
      </c>
      <c r="AD70" s="419" t="s">
        <v>832</v>
      </c>
      <c r="AE70" s="414" t="s">
        <v>997</v>
      </c>
    </row>
    <row r="71" spans="3:31" ht="13.5">
      <c r="C71" s="414" t="s">
        <v>996</v>
      </c>
      <c r="D71" s="420" t="s">
        <v>1072</v>
      </c>
      <c r="E71" s="420">
        <v>71</v>
      </c>
      <c r="F71" s="419" t="s">
        <v>831</v>
      </c>
      <c r="G71" s="414" t="s">
        <v>995</v>
      </c>
      <c r="H71" s="420" t="s">
        <v>1072</v>
      </c>
      <c r="I71" s="420">
        <v>71</v>
      </c>
      <c r="J71" s="419" t="s">
        <v>831</v>
      </c>
      <c r="K71" s="414" t="s">
        <v>997</v>
      </c>
      <c r="L71" s="414"/>
      <c r="M71" s="414" t="s">
        <v>996</v>
      </c>
      <c r="N71" s="420" t="s">
        <v>1072</v>
      </c>
      <c r="O71" s="420">
        <v>71</v>
      </c>
      <c r="P71" s="419" t="s">
        <v>830</v>
      </c>
      <c r="Q71" s="414" t="s">
        <v>995</v>
      </c>
      <c r="R71" s="420" t="s">
        <v>1072</v>
      </c>
      <c r="S71" s="420">
        <v>71</v>
      </c>
      <c r="T71" s="419" t="s">
        <v>830</v>
      </c>
      <c r="U71" s="414" t="s">
        <v>997</v>
      </c>
      <c r="W71" s="414" t="s">
        <v>996</v>
      </c>
      <c r="X71" s="420" t="s">
        <v>1072</v>
      </c>
      <c r="Y71" s="420">
        <v>71</v>
      </c>
      <c r="Z71" s="419" t="s">
        <v>832</v>
      </c>
      <c r="AA71" s="414" t="s">
        <v>995</v>
      </c>
      <c r="AB71" s="420" t="s">
        <v>1072</v>
      </c>
      <c r="AC71" s="420">
        <v>71</v>
      </c>
      <c r="AD71" s="419" t="s">
        <v>832</v>
      </c>
      <c r="AE71" s="414" t="s">
        <v>997</v>
      </c>
    </row>
    <row r="72" spans="3:31" ht="13.5">
      <c r="C72" s="414" t="s">
        <v>996</v>
      </c>
      <c r="D72" s="420" t="s">
        <v>1072</v>
      </c>
      <c r="E72" s="420">
        <v>72</v>
      </c>
      <c r="F72" s="419" t="s">
        <v>831</v>
      </c>
      <c r="G72" s="414" t="s">
        <v>995</v>
      </c>
      <c r="H72" s="420" t="s">
        <v>1072</v>
      </c>
      <c r="I72" s="420">
        <v>72</v>
      </c>
      <c r="J72" s="419" t="s">
        <v>831</v>
      </c>
      <c r="K72" s="414" t="s">
        <v>997</v>
      </c>
      <c r="L72" s="414"/>
      <c r="M72" s="414" t="s">
        <v>996</v>
      </c>
      <c r="N72" s="420" t="s">
        <v>1072</v>
      </c>
      <c r="O72" s="420">
        <v>72</v>
      </c>
      <c r="P72" s="419" t="s">
        <v>830</v>
      </c>
      <c r="Q72" s="414" t="s">
        <v>995</v>
      </c>
      <c r="R72" s="420" t="s">
        <v>1072</v>
      </c>
      <c r="S72" s="420">
        <v>72</v>
      </c>
      <c r="T72" s="419" t="s">
        <v>830</v>
      </c>
      <c r="U72" s="414" t="s">
        <v>997</v>
      </c>
      <c r="W72" s="414" t="s">
        <v>996</v>
      </c>
      <c r="X72" s="420" t="s">
        <v>1072</v>
      </c>
      <c r="Y72" s="420">
        <v>72</v>
      </c>
      <c r="Z72" s="419" t="s">
        <v>832</v>
      </c>
      <c r="AA72" s="414" t="s">
        <v>995</v>
      </c>
      <c r="AB72" s="420" t="s">
        <v>1072</v>
      </c>
      <c r="AC72" s="420">
        <v>72</v>
      </c>
      <c r="AD72" s="419" t="s">
        <v>832</v>
      </c>
      <c r="AE72" s="414" t="s">
        <v>997</v>
      </c>
    </row>
    <row r="73" spans="3:31" ht="13.5">
      <c r="C73" s="414" t="s">
        <v>996</v>
      </c>
      <c r="D73" s="420" t="s">
        <v>1072</v>
      </c>
      <c r="E73" s="420">
        <v>73</v>
      </c>
      <c r="F73" s="419" t="s">
        <v>831</v>
      </c>
      <c r="G73" s="414" t="s">
        <v>995</v>
      </c>
      <c r="H73" s="420" t="s">
        <v>1072</v>
      </c>
      <c r="I73" s="420">
        <v>73</v>
      </c>
      <c r="J73" s="419" t="s">
        <v>831</v>
      </c>
      <c r="K73" s="414" t="s">
        <v>997</v>
      </c>
      <c r="L73" s="414"/>
      <c r="M73" s="414" t="s">
        <v>996</v>
      </c>
      <c r="N73" s="420" t="s">
        <v>1072</v>
      </c>
      <c r="O73" s="420">
        <v>73</v>
      </c>
      <c r="P73" s="419" t="s">
        <v>830</v>
      </c>
      <c r="Q73" s="414" t="s">
        <v>995</v>
      </c>
      <c r="R73" s="420" t="s">
        <v>1072</v>
      </c>
      <c r="S73" s="420">
        <v>73</v>
      </c>
      <c r="T73" s="419" t="s">
        <v>830</v>
      </c>
      <c r="U73" s="414" t="s">
        <v>997</v>
      </c>
      <c r="W73" s="414" t="s">
        <v>996</v>
      </c>
      <c r="X73" s="420" t="s">
        <v>1072</v>
      </c>
      <c r="Y73" s="420">
        <v>73</v>
      </c>
      <c r="Z73" s="419" t="s">
        <v>832</v>
      </c>
      <c r="AA73" s="414" t="s">
        <v>995</v>
      </c>
      <c r="AB73" s="420" t="s">
        <v>1072</v>
      </c>
      <c r="AC73" s="420">
        <v>73</v>
      </c>
      <c r="AD73" s="419" t="s">
        <v>832</v>
      </c>
      <c r="AE73" s="414" t="s">
        <v>997</v>
      </c>
    </row>
    <row r="74" spans="3:31" ht="13.5">
      <c r="C74" s="414" t="s">
        <v>996</v>
      </c>
      <c r="D74" s="420" t="s">
        <v>1072</v>
      </c>
      <c r="E74" s="420">
        <v>74</v>
      </c>
      <c r="F74" s="419" t="s">
        <v>831</v>
      </c>
      <c r="G74" s="414" t="s">
        <v>995</v>
      </c>
      <c r="H74" s="420" t="s">
        <v>1072</v>
      </c>
      <c r="I74" s="420">
        <v>74</v>
      </c>
      <c r="J74" s="419" t="s">
        <v>831</v>
      </c>
      <c r="K74" s="414" t="s">
        <v>997</v>
      </c>
      <c r="L74" s="414"/>
      <c r="M74" s="414" t="s">
        <v>996</v>
      </c>
      <c r="N74" s="420" t="s">
        <v>1072</v>
      </c>
      <c r="O74" s="420">
        <v>74</v>
      </c>
      <c r="P74" s="419" t="s">
        <v>830</v>
      </c>
      <c r="Q74" s="414" t="s">
        <v>995</v>
      </c>
      <c r="R74" s="420" t="s">
        <v>1072</v>
      </c>
      <c r="S74" s="420">
        <v>74</v>
      </c>
      <c r="T74" s="419" t="s">
        <v>830</v>
      </c>
      <c r="U74" s="414" t="s">
        <v>997</v>
      </c>
      <c r="W74" s="414" t="s">
        <v>996</v>
      </c>
      <c r="X74" s="420" t="s">
        <v>1072</v>
      </c>
      <c r="Y74" s="420">
        <v>74</v>
      </c>
      <c r="Z74" s="419" t="s">
        <v>832</v>
      </c>
      <c r="AA74" s="414" t="s">
        <v>995</v>
      </c>
      <c r="AB74" s="420" t="s">
        <v>1072</v>
      </c>
      <c r="AC74" s="420">
        <v>74</v>
      </c>
      <c r="AD74" s="419" t="s">
        <v>832</v>
      </c>
      <c r="AE74" s="414" t="s">
        <v>997</v>
      </c>
    </row>
    <row r="75" spans="3:31" ht="13.5">
      <c r="C75" s="414" t="s">
        <v>996</v>
      </c>
      <c r="D75" s="420" t="s">
        <v>1072</v>
      </c>
      <c r="E75" s="420">
        <v>75</v>
      </c>
      <c r="F75" s="419" t="s">
        <v>831</v>
      </c>
      <c r="G75" s="414" t="s">
        <v>995</v>
      </c>
      <c r="H75" s="420" t="s">
        <v>1072</v>
      </c>
      <c r="I75" s="420">
        <v>75</v>
      </c>
      <c r="J75" s="419" t="s">
        <v>831</v>
      </c>
      <c r="K75" s="414" t="s">
        <v>997</v>
      </c>
      <c r="L75" s="414"/>
      <c r="M75" s="414" t="s">
        <v>996</v>
      </c>
      <c r="N75" s="420" t="s">
        <v>1072</v>
      </c>
      <c r="O75" s="420">
        <v>75</v>
      </c>
      <c r="P75" s="419" t="s">
        <v>830</v>
      </c>
      <c r="Q75" s="414" t="s">
        <v>995</v>
      </c>
      <c r="R75" s="420" t="s">
        <v>1072</v>
      </c>
      <c r="S75" s="420">
        <v>75</v>
      </c>
      <c r="T75" s="419" t="s">
        <v>830</v>
      </c>
      <c r="U75" s="414" t="s">
        <v>997</v>
      </c>
      <c r="W75" s="414" t="s">
        <v>996</v>
      </c>
      <c r="X75" s="420" t="s">
        <v>1072</v>
      </c>
      <c r="Y75" s="420">
        <v>75</v>
      </c>
      <c r="Z75" s="419" t="s">
        <v>832</v>
      </c>
      <c r="AA75" s="414" t="s">
        <v>995</v>
      </c>
      <c r="AB75" s="420" t="s">
        <v>1072</v>
      </c>
      <c r="AC75" s="420">
        <v>75</v>
      </c>
      <c r="AD75" s="419" t="s">
        <v>832</v>
      </c>
      <c r="AE75" s="414" t="s">
        <v>997</v>
      </c>
    </row>
    <row r="76" spans="3:31" ht="13.5">
      <c r="C76" s="414" t="s">
        <v>996</v>
      </c>
      <c r="D76" s="420" t="s">
        <v>1072</v>
      </c>
      <c r="E76" s="420">
        <v>76</v>
      </c>
      <c r="F76" s="419" t="s">
        <v>831</v>
      </c>
      <c r="G76" s="414" t="s">
        <v>995</v>
      </c>
      <c r="H76" s="420" t="s">
        <v>1072</v>
      </c>
      <c r="I76" s="420">
        <v>76</v>
      </c>
      <c r="J76" s="419" t="s">
        <v>831</v>
      </c>
      <c r="K76" s="414" t="s">
        <v>997</v>
      </c>
      <c r="L76" s="414"/>
      <c r="M76" s="414" t="s">
        <v>996</v>
      </c>
      <c r="N76" s="420" t="s">
        <v>1072</v>
      </c>
      <c r="O76" s="420">
        <v>76</v>
      </c>
      <c r="P76" s="419" t="s">
        <v>830</v>
      </c>
      <c r="Q76" s="414" t="s">
        <v>995</v>
      </c>
      <c r="R76" s="420" t="s">
        <v>1072</v>
      </c>
      <c r="S76" s="420">
        <v>76</v>
      </c>
      <c r="T76" s="419" t="s">
        <v>830</v>
      </c>
      <c r="U76" s="414" t="s">
        <v>997</v>
      </c>
      <c r="W76" s="414" t="s">
        <v>996</v>
      </c>
      <c r="X76" s="420" t="s">
        <v>1072</v>
      </c>
      <c r="Y76" s="420">
        <v>76</v>
      </c>
      <c r="Z76" s="419" t="s">
        <v>832</v>
      </c>
      <c r="AA76" s="414" t="s">
        <v>995</v>
      </c>
      <c r="AB76" s="420" t="s">
        <v>1072</v>
      </c>
      <c r="AC76" s="420">
        <v>76</v>
      </c>
      <c r="AD76" s="419" t="s">
        <v>832</v>
      </c>
      <c r="AE76" s="414" t="s">
        <v>997</v>
      </c>
    </row>
    <row r="77" spans="3:31" ht="13.5">
      <c r="C77" s="414" t="s">
        <v>996</v>
      </c>
      <c r="D77" s="420" t="s">
        <v>1072</v>
      </c>
      <c r="E77" s="420">
        <v>77</v>
      </c>
      <c r="F77" s="419" t="s">
        <v>831</v>
      </c>
      <c r="G77" s="414" t="s">
        <v>995</v>
      </c>
      <c r="H77" s="420" t="s">
        <v>1072</v>
      </c>
      <c r="I77" s="420">
        <v>77</v>
      </c>
      <c r="J77" s="419" t="s">
        <v>831</v>
      </c>
      <c r="K77" s="414" t="s">
        <v>997</v>
      </c>
      <c r="L77" s="414"/>
      <c r="M77" s="414" t="s">
        <v>996</v>
      </c>
      <c r="N77" s="420" t="s">
        <v>1072</v>
      </c>
      <c r="O77" s="420">
        <v>77</v>
      </c>
      <c r="P77" s="419" t="s">
        <v>830</v>
      </c>
      <c r="Q77" s="414" t="s">
        <v>995</v>
      </c>
      <c r="R77" s="420" t="s">
        <v>1072</v>
      </c>
      <c r="S77" s="420">
        <v>77</v>
      </c>
      <c r="T77" s="419" t="s">
        <v>830</v>
      </c>
      <c r="U77" s="414" t="s">
        <v>997</v>
      </c>
      <c r="W77" s="414" t="s">
        <v>996</v>
      </c>
      <c r="X77" s="420" t="s">
        <v>1072</v>
      </c>
      <c r="Y77" s="420">
        <v>77</v>
      </c>
      <c r="Z77" s="419" t="s">
        <v>832</v>
      </c>
      <c r="AA77" s="414" t="s">
        <v>995</v>
      </c>
      <c r="AB77" s="420" t="s">
        <v>1072</v>
      </c>
      <c r="AC77" s="420">
        <v>77</v>
      </c>
      <c r="AD77" s="419" t="s">
        <v>832</v>
      </c>
      <c r="AE77" s="414" t="s">
        <v>997</v>
      </c>
    </row>
    <row r="78" spans="3:31" ht="13.5">
      <c r="C78" s="414" t="s">
        <v>996</v>
      </c>
      <c r="D78" s="420" t="s">
        <v>1072</v>
      </c>
      <c r="E78" s="420">
        <v>78</v>
      </c>
      <c r="F78" s="419" t="s">
        <v>831</v>
      </c>
      <c r="G78" s="414" t="s">
        <v>995</v>
      </c>
      <c r="H78" s="420" t="s">
        <v>1072</v>
      </c>
      <c r="I78" s="420">
        <v>78</v>
      </c>
      <c r="J78" s="419" t="s">
        <v>831</v>
      </c>
      <c r="K78" s="414" t="s">
        <v>997</v>
      </c>
      <c r="L78" s="414"/>
      <c r="M78" s="414" t="s">
        <v>996</v>
      </c>
      <c r="N78" s="420" t="s">
        <v>1072</v>
      </c>
      <c r="O78" s="420">
        <v>78</v>
      </c>
      <c r="P78" s="419" t="s">
        <v>830</v>
      </c>
      <c r="Q78" s="414" t="s">
        <v>995</v>
      </c>
      <c r="R78" s="420" t="s">
        <v>1072</v>
      </c>
      <c r="S78" s="420">
        <v>78</v>
      </c>
      <c r="T78" s="419" t="s">
        <v>830</v>
      </c>
      <c r="U78" s="414" t="s">
        <v>997</v>
      </c>
      <c r="W78" s="414" t="s">
        <v>996</v>
      </c>
      <c r="X78" s="420" t="s">
        <v>1072</v>
      </c>
      <c r="Y78" s="420">
        <v>78</v>
      </c>
      <c r="Z78" s="419" t="s">
        <v>832</v>
      </c>
      <c r="AA78" s="414" t="s">
        <v>995</v>
      </c>
      <c r="AB78" s="420" t="s">
        <v>1072</v>
      </c>
      <c r="AC78" s="420">
        <v>78</v>
      </c>
      <c r="AD78" s="419" t="s">
        <v>832</v>
      </c>
      <c r="AE78" s="414" t="s">
        <v>997</v>
      </c>
    </row>
    <row r="79" spans="3:31" ht="13.5">
      <c r="C79" s="414" t="s">
        <v>996</v>
      </c>
      <c r="D79" s="420" t="s">
        <v>1072</v>
      </c>
      <c r="E79" s="420">
        <v>79</v>
      </c>
      <c r="F79" s="419" t="s">
        <v>831</v>
      </c>
      <c r="G79" s="414" t="s">
        <v>995</v>
      </c>
      <c r="H79" s="420" t="s">
        <v>1072</v>
      </c>
      <c r="I79" s="420">
        <v>79</v>
      </c>
      <c r="J79" s="419" t="s">
        <v>831</v>
      </c>
      <c r="K79" s="414" t="s">
        <v>997</v>
      </c>
      <c r="L79" s="414"/>
      <c r="M79" s="414" t="s">
        <v>996</v>
      </c>
      <c r="N79" s="420" t="s">
        <v>1072</v>
      </c>
      <c r="O79" s="420">
        <v>79</v>
      </c>
      <c r="P79" s="419" t="s">
        <v>830</v>
      </c>
      <c r="Q79" s="414" t="s">
        <v>995</v>
      </c>
      <c r="R79" s="420" t="s">
        <v>1072</v>
      </c>
      <c r="S79" s="420">
        <v>79</v>
      </c>
      <c r="T79" s="419" t="s">
        <v>830</v>
      </c>
      <c r="U79" s="414" t="s">
        <v>997</v>
      </c>
      <c r="W79" s="414" t="s">
        <v>996</v>
      </c>
      <c r="X79" s="420" t="s">
        <v>1072</v>
      </c>
      <c r="Y79" s="420">
        <v>79</v>
      </c>
      <c r="Z79" s="419" t="s">
        <v>832</v>
      </c>
      <c r="AA79" s="414" t="s">
        <v>995</v>
      </c>
      <c r="AB79" s="420" t="s">
        <v>1072</v>
      </c>
      <c r="AC79" s="420">
        <v>79</v>
      </c>
      <c r="AD79" s="419" t="s">
        <v>832</v>
      </c>
      <c r="AE79" s="414" t="s">
        <v>997</v>
      </c>
    </row>
    <row r="80" spans="3:31" ht="13.5">
      <c r="C80" s="414" t="s">
        <v>996</v>
      </c>
      <c r="D80" s="420" t="s">
        <v>1072</v>
      </c>
      <c r="E80" s="420">
        <v>80</v>
      </c>
      <c r="F80" s="419" t="s">
        <v>831</v>
      </c>
      <c r="G80" s="414" t="s">
        <v>995</v>
      </c>
      <c r="H80" s="420" t="s">
        <v>1072</v>
      </c>
      <c r="I80" s="420">
        <v>80</v>
      </c>
      <c r="J80" s="419" t="s">
        <v>831</v>
      </c>
      <c r="K80" s="414" t="s">
        <v>997</v>
      </c>
      <c r="L80" s="414"/>
      <c r="M80" s="414" t="s">
        <v>996</v>
      </c>
      <c r="N80" s="420" t="s">
        <v>1072</v>
      </c>
      <c r="O80" s="420">
        <v>80</v>
      </c>
      <c r="P80" s="419" t="s">
        <v>830</v>
      </c>
      <c r="Q80" s="414" t="s">
        <v>995</v>
      </c>
      <c r="R80" s="420" t="s">
        <v>1072</v>
      </c>
      <c r="S80" s="420">
        <v>80</v>
      </c>
      <c r="T80" s="419" t="s">
        <v>830</v>
      </c>
      <c r="U80" s="414" t="s">
        <v>997</v>
      </c>
      <c r="W80" s="414" t="s">
        <v>996</v>
      </c>
      <c r="X80" s="420" t="s">
        <v>1072</v>
      </c>
      <c r="Y80" s="420">
        <v>80</v>
      </c>
      <c r="Z80" s="419" t="s">
        <v>832</v>
      </c>
      <c r="AA80" s="414" t="s">
        <v>995</v>
      </c>
      <c r="AB80" s="420" t="s">
        <v>1072</v>
      </c>
      <c r="AC80" s="420">
        <v>80</v>
      </c>
      <c r="AD80" s="419" t="s">
        <v>832</v>
      </c>
      <c r="AE80" s="414" t="s">
        <v>997</v>
      </c>
    </row>
    <row r="81" spans="3:31" ht="13.5">
      <c r="C81" s="414" t="s">
        <v>996</v>
      </c>
      <c r="D81" s="420" t="s">
        <v>1072</v>
      </c>
      <c r="E81" s="420">
        <v>81</v>
      </c>
      <c r="F81" s="419" t="s">
        <v>831</v>
      </c>
      <c r="G81" s="414" t="s">
        <v>995</v>
      </c>
      <c r="H81" s="420" t="s">
        <v>1072</v>
      </c>
      <c r="I81" s="420">
        <v>81</v>
      </c>
      <c r="J81" s="419" t="s">
        <v>831</v>
      </c>
      <c r="K81" s="414" t="s">
        <v>997</v>
      </c>
      <c r="L81" s="414"/>
      <c r="M81" s="414" t="s">
        <v>996</v>
      </c>
      <c r="N81" s="420" t="s">
        <v>1072</v>
      </c>
      <c r="O81" s="420">
        <v>81</v>
      </c>
      <c r="P81" s="419" t="s">
        <v>830</v>
      </c>
      <c r="Q81" s="414" t="s">
        <v>995</v>
      </c>
      <c r="R81" s="420" t="s">
        <v>1072</v>
      </c>
      <c r="S81" s="420">
        <v>81</v>
      </c>
      <c r="T81" s="419" t="s">
        <v>830</v>
      </c>
      <c r="U81" s="414" t="s">
        <v>997</v>
      </c>
      <c r="W81" s="414" t="s">
        <v>996</v>
      </c>
      <c r="X81" s="420" t="s">
        <v>1072</v>
      </c>
      <c r="Y81" s="420">
        <v>81</v>
      </c>
      <c r="Z81" s="419" t="s">
        <v>832</v>
      </c>
      <c r="AA81" s="414" t="s">
        <v>995</v>
      </c>
      <c r="AB81" s="420" t="s">
        <v>1072</v>
      </c>
      <c r="AC81" s="420">
        <v>81</v>
      </c>
      <c r="AD81" s="419" t="s">
        <v>832</v>
      </c>
      <c r="AE81" s="414" t="s">
        <v>997</v>
      </c>
    </row>
    <row r="82" spans="3:31" ht="13.5">
      <c r="C82" s="414" t="s">
        <v>996</v>
      </c>
      <c r="D82" s="420" t="s">
        <v>1072</v>
      </c>
      <c r="E82" s="420">
        <v>82</v>
      </c>
      <c r="F82" s="419" t="s">
        <v>831</v>
      </c>
      <c r="G82" s="414" t="s">
        <v>995</v>
      </c>
      <c r="H82" s="420" t="s">
        <v>1072</v>
      </c>
      <c r="I82" s="420">
        <v>82</v>
      </c>
      <c r="J82" s="419" t="s">
        <v>831</v>
      </c>
      <c r="K82" s="414" t="s">
        <v>997</v>
      </c>
      <c r="L82" s="414"/>
      <c r="M82" s="414" t="s">
        <v>996</v>
      </c>
      <c r="N82" s="420" t="s">
        <v>1072</v>
      </c>
      <c r="O82" s="420">
        <v>82</v>
      </c>
      <c r="P82" s="419" t="s">
        <v>830</v>
      </c>
      <c r="Q82" s="414" t="s">
        <v>995</v>
      </c>
      <c r="R82" s="420" t="s">
        <v>1072</v>
      </c>
      <c r="S82" s="420">
        <v>82</v>
      </c>
      <c r="T82" s="419" t="s">
        <v>830</v>
      </c>
      <c r="U82" s="414" t="s">
        <v>997</v>
      </c>
      <c r="W82" s="414" t="s">
        <v>996</v>
      </c>
      <c r="X82" s="420" t="s">
        <v>1072</v>
      </c>
      <c r="Y82" s="420">
        <v>82</v>
      </c>
      <c r="Z82" s="419" t="s">
        <v>832</v>
      </c>
      <c r="AA82" s="414" t="s">
        <v>995</v>
      </c>
      <c r="AB82" s="420" t="s">
        <v>1072</v>
      </c>
      <c r="AC82" s="420">
        <v>82</v>
      </c>
      <c r="AD82" s="419" t="s">
        <v>832</v>
      </c>
      <c r="AE82" s="414" t="s">
        <v>997</v>
      </c>
    </row>
    <row r="83" spans="3:31" ht="13.5">
      <c r="C83" s="414" t="s">
        <v>996</v>
      </c>
      <c r="D83" s="420" t="s">
        <v>1072</v>
      </c>
      <c r="E83" s="420">
        <v>83</v>
      </c>
      <c r="F83" s="419" t="s">
        <v>831</v>
      </c>
      <c r="G83" s="414" t="s">
        <v>995</v>
      </c>
      <c r="H83" s="420" t="s">
        <v>1072</v>
      </c>
      <c r="I83" s="420">
        <v>83</v>
      </c>
      <c r="J83" s="419" t="s">
        <v>831</v>
      </c>
      <c r="K83" s="414" t="s">
        <v>997</v>
      </c>
      <c r="L83" s="414"/>
      <c r="M83" s="414" t="s">
        <v>996</v>
      </c>
      <c r="N83" s="420" t="s">
        <v>1072</v>
      </c>
      <c r="O83" s="420">
        <v>83</v>
      </c>
      <c r="P83" s="419" t="s">
        <v>830</v>
      </c>
      <c r="Q83" s="414" t="s">
        <v>995</v>
      </c>
      <c r="R83" s="420" t="s">
        <v>1072</v>
      </c>
      <c r="S83" s="420">
        <v>83</v>
      </c>
      <c r="T83" s="419" t="s">
        <v>830</v>
      </c>
      <c r="U83" s="414" t="s">
        <v>997</v>
      </c>
      <c r="W83" s="414" t="s">
        <v>996</v>
      </c>
      <c r="X83" s="420" t="s">
        <v>1072</v>
      </c>
      <c r="Y83" s="420">
        <v>83</v>
      </c>
      <c r="Z83" s="419" t="s">
        <v>832</v>
      </c>
      <c r="AA83" s="414" t="s">
        <v>995</v>
      </c>
      <c r="AB83" s="420" t="s">
        <v>1072</v>
      </c>
      <c r="AC83" s="420">
        <v>83</v>
      </c>
      <c r="AD83" s="419" t="s">
        <v>832</v>
      </c>
      <c r="AE83" s="414" t="s">
        <v>997</v>
      </c>
    </row>
    <row r="84" spans="3:31" ht="13.5">
      <c r="C84" s="414" t="s">
        <v>996</v>
      </c>
      <c r="D84" s="420" t="s">
        <v>1072</v>
      </c>
      <c r="E84" s="420">
        <v>84</v>
      </c>
      <c r="F84" s="419" t="s">
        <v>831</v>
      </c>
      <c r="G84" s="414" t="s">
        <v>995</v>
      </c>
      <c r="H84" s="420" t="s">
        <v>1072</v>
      </c>
      <c r="I84" s="420">
        <v>84</v>
      </c>
      <c r="J84" s="419" t="s">
        <v>831</v>
      </c>
      <c r="K84" s="414" t="s">
        <v>997</v>
      </c>
      <c r="L84" s="414"/>
      <c r="M84" s="414" t="s">
        <v>996</v>
      </c>
      <c r="N84" s="420" t="s">
        <v>1072</v>
      </c>
      <c r="O84" s="420">
        <v>84</v>
      </c>
      <c r="P84" s="419" t="s">
        <v>830</v>
      </c>
      <c r="Q84" s="414" t="s">
        <v>995</v>
      </c>
      <c r="R84" s="420" t="s">
        <v>1072</v>
      </c>
      <c r="S84" s="420">
        <v>84</v>
      </c>
      <c r="T84" s="419" t="s">
        <v>830</v>
      </c>
      <c r="U84" s="414" t="s">
        <v>997</v>
      </c>
      <c r="W84" s="414" t="s">
        <v>996</v>
      </c>
      <c r="X84" s="420" t="s">
        <v>1072</v>
      </c>
      <c r="Y84" s="420">
        <v>84</v>
      </c>
      <c r="Z84" s="419" t="s">
        <v>832</v>
      </c>
      <c r="AA84" s="414" t="s">
        <v>995</v>
      </c>
      <c r="AB84" s="420" t="s">
        <v>1072</v>
      </c>
      <c r="AC84" s="420">
        <v>84</v>
      </c>
      <c r="AD84" s="419" t="s">
        <v>832</v>
      </c>
      <c r="AE84" s="414" t="s">
        <v>997</v>
      </c>
    </row>
    <row r="85" spans="3:31" ht="13.5">
      <c r="C85" s="414" t="s">
        <v>996</v>
      </c>
      <c r="D85" s="420" t="s">
        <v>1072</v>
      </c>
      <c r="E85" s="420">
        <v>85</v>
      </c>
      <c r="F85" s="419" t="s">
        <v>831</v>
      </c>
      <c r="G85" s="414" t="s">
        <v>995</v>
      </c>
      <c r="H85" s="420" t="s">
        <v>1072</v>
      </c>
      <c r="I85" s="420">
        <v>85</v>
      </c>
      <c r="J85" s="419" t="s">
        <v>831</v>
      </c>
      <c r="K85" s="414" t="s">
        <v>997</v>
      </c>
      <c r="L85" s="414"/>
      <c r="M85" s="414" t="s">
        <v>996</v>
      </c>
      <c r="N85" s="420" t="s">
        <v>1072</v>
      </c>
      <c r="O85" s="420">
        <v>85</v>
      </c>
      <c r="P85" s="419" t="s">
        <v>830</v>
      </c>
      <c r="Q85" s="414" t="s">
        <v>995</v>
      </c>
      <c r="R85" s="420" t="s">
        <v>1072</v>
      </c>
      <c r="S85" s="420">
        <v>85</v>
      </c>
      <c r="T85" s="419" t="s">
        <v>830</v>
      </c>
      <c r="U85" s="414" t="s">
        <v>997</v>
      </c>
      <c r="W85" s="414" t="s">
        <v>996</v>
      </c>
      <c r="X85" s="420" t="s">
        <v>1072</v>
      </c>
      <c r="Y85" s="420">
        <v>85</v>
      </c>
      <c r="Z85" s="419" t="s">
        <v>832</v>
      </c>
      <c r="AA85" s="414" t="s">
        <v>995</v>
      </c>
      <c r="AB85" s="420" t="s">
        <v>1072</v>
      </c>
      <c r="AC85" s="420">
        <v>85</v>
      </c>
      <c r="AD85" s="419" t="s">
        <v>832</v>
      </c>
      <c r="AE85" s="414" t="s">
        <v>997</v>
      </c>
    </row>
    <row r="86" spans="3:31" ht="13.5">
      <c r="C86" s="414" t="s">
        <v>996</v>
      </c>
      <c r="D86" s="420" t="s">
        <v>1072</v>
      </c>
      <c r="E86" s="420">
        <v>86</v>
      </c>
      <c r="F86" s="419" t="s">
        <v>831</v>
      </c>
      <c r="G86" s="414" t="s">
        <v>995</v>
      </c>
      <c r="H86" s="420" t="s">
        <v>1072</v>
      </c>
      <c r="I86" s="420">
        <v>86</v>
      </c>
      <c r="J86" s="419" t="s">
        <v>831</v>
      </c>
      <c r="K86" s="414" t="s">
        <v>997</v>
      </c>
      <c r="L86" s="414"/>
      <c r="M86" s="414" t="s">
        <v>996</v>
      </c>
      <c r="N86" s="420" t="s">
        <v>1072</v>
      </c>
      <c r="O86" s="420">
        <v>86</v>
      </c>
      <c r="P86" s="419" t="s">
        <v>830</v>
      </c>
      <c r="Q86" s="414" t="s">
        <v>995</v>
      </c>
      <c r="R86" s="420" t="s">
        <v>1072</v>
      </c>
      <c r="S86" s="420">
        <v>86</v>
      </c>
      <c r="T86" s="419" t="s">
        <v>830</v>
      </c>
      <c r="U86" s="414" t="s">
        <v>997</v>
      </c>
      <c r="W86" s="414" t="s">
        <v>996</v>
      </c>
      <c r="X86" s="420" t="s">
        <v>1072</v>
      </c>
      <c r="Y86" s="420">
        <v>86</v>
      </c>
      <c r="Z86" s="419" t="s">
        <v>832</v>
      </c>
      <c r="AA86" s="414" t="s">
        <v>995</v>
      </c>
      <c r="AB86" s="420" t="s">
        <v>1072</v>
      </c>
      <c r="AC86" s="420">
        <v>86</v>
      </c>
      <c r="AD86" s="419" t="s">
        <v>832</v>
      </c>
      <c r="AE86" s="414" t="s">
        <v>997</v>
      </c>
    </row>
    <row r="87" spans="3:31" ht="13.5">
      <c r="C87" s="414" t="s">
        <v>996</v>
      </c>
      <c r="D87" s="420" t="s">
        <v>1072</v>
      </c>
      <c r="E87" s="420">
        <v>87</v>
      </c>
      <c r="F87" s="419" t="s">
        <v>831</v>
      </c>
      <c r="G87" s="414" t="s">
        <v>995</v>
      </c>
      <c r="H87" s="420" t="s">
        <v>1072</v>
      </c>
      <c r="I87" s="420">
        <v>87</v>
      </c>
      <c r="J87" s="419" t="s">
        <v>831</v>
      </c>
      <c r="K87" s="414" t="s">
        <v>997</v>
      </c>
      <c r="L87" s="414"/>
      <c r="M87" s="414" t="s">
        <v>996</v>
      </c>
      <c r="N87" s="420" t="s">
        <v>1072</v>
      </c>
      <c r="O87" s="420">
        <v>87</v>
      </c>
      <c r="P87" s="419" t="s">
        <v>830</v>
      </c>
      <c r="Q87" s="414" t="s">
        <v>995</v>
      </c>
      <c r="R87" s="420" t="s">
        <v>1072</v>
      </c>
      <c r="S87" s="420">
        <v>87</v>
      </c>
      <c r="T87" s="419" t="s">
        <v>830</v>
      </c>
      <c r="U87" s="414" t="s">
        <v>997</v>
      </c>
      <c r="W87" s="414" t="s">
        <v>996</v>
      </c>
      <c r="X87" s="420" t="s">
        <v>1072</v>
      </c>
      <c r="Y87" s="420">
        <v>87</v>
      </c>
      <c r="Z87" s="419" t="s">
        <v>832</v>
      </c>
      <c r="AA87" s="414" t="s">
        <v>995</v>
      </c>
      <c r="AB87" s="420" t="s">
        <v>1072</v>
      </c>
      <c r="AC87" s="420">
        <v>87</v>
      </c>
      <c r="AD87" s="419" t="s">
        <v>832</v>
      </c>
      <c r="AE87" s="414" t="s">
        <v>997</v>
      </c>
    </row>
    <row r="88" spans="3:31" ht="13.5">
      <c r="C88" s="414" t="s">
        <v>996</v>
      </c>
      <c r="D88" s="420" t="s">
        <v>1072</v>
      </c>
      <c r="E88" s="420">
        <v>88</v>
      </c>
      <c r="F88" s="419" t="s">
        <v>831</v>
      </c>
      <c r="G88" s="414" t="s">
        <v>995</v>
      </c>
      <c r="H88" s="420" t="s">
        <v>1072</v>
      </c>
      <c r="I88" s="420">
        <v>88</v>
      </c>
      <c r="J88" s="419" t="s">
        <v>831</v>
      </c>
      <c r="K88" s="414" t="s">
        <v>997</v>
      </c>
      <c r="L88" s="414"/>
      <c r="M88" s="414" t="s">
        <v>996</v>
      </c>
      <c r="N88" s="420" t="s">
        <v>1072</v>
      </c>
      <c r="O88" s="420">
        <v>88</v>
      </c>
      <c r="P88" s="419" t="s">
        <v>830</v>
      </c>
      <c r="Q88" s="414" t="s">
        <v>995</v>
      </c>
      <c r="R88" s="420" t="s">
        <v>1072</v>
      </c>
      <c r="S88" s="420">
        <v>88</v>
      </c>
      <c r="T88" s="419" t="s">
        <v>830</v>
      </c>
      <c r="U88" s="414" t="s">
        <v>997</v>
      </c>
      <c r="W88" s="414" t="s">
        <v>996</v>
      </c>
      <c r="X88" s="420" t="s">
        <v>1072</v>
      </c>
      <c r="Y88" s="420">
        <v>88</v>
      </c>
      <c r="Z88" s="419" t="s">
        <v>832</v>
      </c>
      <c r="AA88" s="414" t="s">
        <v>995</v>
      </c>
      <c r="AB88" s="420" t="s">
        <v>1072</v>
      </c>
      <c r="AC88" s="420">
        <v>88</v>
      </c>
      <c r="AD88" s="419" t="s">
        <v>832</v>
      </c>
      <c r="AE88" s="414" t="s">
        <v>997</v>
      </c>
    </row>
    <row r="89" spans="3:31" ht="13.5">
      <c r="C89" s="414" t="s">
        <v>996</v>
      </c>
      <c r="D89" s="420" t="s">
        <v>1072</v>
      </c>
      <c r="E89" s="420">
        <v>89</v>
      </c>
      <c r="F89" s="419" t="s">
        <v>831</v>
      </c>
      <c r="G89" s="414" t="s">
        <v>995</v>
      </c>
      <c r="H89" s="420" t="s">
        <v>1072</v>
      </c>
      <c r="I89" s="420">
        <v>89</v>
      </c>
      <c r="J89" s="419" t="s">
        <v>831</v>
      </c>
      <c r="K89" s="414" t="s">
        <v>997</v>
      </c>
      <c r="L89" s="414"/>
      <c r="M89" s="414" t="s">
        <v>996</v>
      </c>
      <c r="N89" s="420" t="s">
        <v>1072</v>
      </c>
      <c r="O89" s="420">
        <v>89</v>
      </c>
      <c r="P89" s="419" t="s">
        <v>830</v>
      </c>
      <c r="Q89" s="414" t="s">
        <v>995</v>
      </c>
      <c r="R89" s="420" t="s">
        <v>1072</v>
      </c>
      <c r="S89" s="420">
        <v>89</v>
      </c>
      <c r="T89" s="419" t="s">
        <v>830</v>
      </c>
      <c r="U89" s="414" t="s">
        <v>997</v>
      </c>
      <c r="W89" s="414" t="s">
        <v>996</v>
      </c>
      <c r="X89" s="420" t="s">
        <v>1072</v>
      </c>
      <c r="Y89" s="420">
        <v>89</v>
      </c>
      <c r="Z89" s="419" t="s">
        <v>832</v>
      </c>
      <c r="AA89" s="414" t="s">
        <v>995</v>
      </c>
      <c r="AB89" s="420" t="s">
        <v>1072</v>
      </c>
      <c r="AC89" s="420">
        <v>89</v>
      </c>
      <c r="AD89" s="419" t="s">
        <v>832</v>
      </c>
      <c r="AE89" s="414" t="s">
        <v>997</v>
      </c>
    </row>
    <row r="90" spans="3:31" ht="13.5">
      <c r="C90" s="414" t="s">
        <v>996</v>
      </c>
      <c r="D90" s="420" t="s">
        <v>1072</v>
      </c>
      <c r="E90" s="420">
        <v>90</v>
      </c>
      <c r="F90" s="419" t="s">
        <v>831</v>
      </c>
      <c r="G90" s="414" t="s">
        <v>995</v>
      </c>
      <c r="H90" s="420" t="s">
        <v>1072</v>
      </c>
      <c r="I90" s="420">
        <v>90</v>
      </c>
      <c r="J90" s="419" t="s">
        <v>831</v>
      </c>
      <c r="K90" s="414" t="s">
        <v>997</v>
      </c>
      <c r="L90" s="414"/>
      <c r="M90" s="414" t="s">
        <v>996</v>
      </c>
      <c r="N90" s="420" t="s">
        <v>1072</v>
      </c>
      <c r="O90" s="420">
        <v>90</v>
      </c>
      <c r="P90" s="419" t="s">
        <v>830</v>
      </c>
      <c r="Q90" s="414" t="s">
        <v>995</v>
      </c>
      <c r="R90" s="420" t="s">
        <v>1072</v>
      </c>
      <c r="S90" s="420">
        <v>90</v>
      </c>
      <c r="T90" s="419" t="s">
        <v>830</v>
      </c>
      <c r="U90" s="414" t="s">
        <v>997</v>
      </c>
      <c r="W90" s="414" t="s">
        <v>996</v>
      </c>
      <c r="X90" s="420" t="s">
        <v>1072</v>
      </c>
      <c r="Y90" s="420">
        <v>90</v>
      </c>
      <c r="Z90" s="419" t="s">
        <v>832</v>
      </c>
      <c r="AA90" s="414" t="s">
        <v>995</v>
      </c>
      <c r="AB90" s="420" t="s">
        <v>1072</v>
      </c>
      <c r="AC90" s="420">
        <v>90</v>
      </c>
      <c r="AD90" s="419" t="s">
        <v>832</v>
      </c>
      <c r="AE90" s="414" t="s">
        <v>997</v>
      </c>
    </row>
    <row r="91" spans="3:31" ht="13.5">
      <c r="C91" s="414" t="s">
        <v>996</v>
      </c>
      <c r="D91" s="420" t="s">
        <v>1072</v>
      </c>
      <c r="E91" s="420">
        <v>91</v>
      </c>
      <c r="F91" s="419" t="s">
        <v>831</v>
      </c>
      <c r="G91" s="414" t="s">
        <v>995</v>
      </c>
      <c r="H91" s="420" t="s">
        <v>1072</v>
      </c>
      <c r="I91" s="420">
        <v>91</v>
      </c>
      <c r="J91" s="419" t="s">
        <v>831</v>
      </c>
      <c r="K91" s="414" t="s">
        <v>997</v>
      </c>
      <c r="L91" s="414"/>
      <c r="M91" s="414" t="s">
        <v>996</v>
      </c>
      <c r="N91" s="420" t="s">
        <v>1072</v>
      </c>
      <c r="O91" s="420">
        <v>91</v>
      </c>
      <c r="P91" s="419" t="s">
        <v>830</v>
      </c>
      <c r="Q91" s="414" t="s">
        <v>995</v>
      </c>
      <c r="R91" s="420" t="s">
        <v>1072</v>
      </c>
      <c r="S91" s="420">
        <v>91</v>
      </c>
      <c r="T91" s="419" t="s">
        <v>830</v>
      </c>
      <c r="U91" s="414" t="s">
        <v>997</v>
      </c>
      <c r="W91" s="414" t="s">
        <v>996</v>
      </c>
      <c r="X91" s="420" t="s">
        <v>1072</v>
      </c>
      <c r="Y91" s="420">
        <v>91</v>
      </c>
      <c r="Z91" s="419" t="s">
        <v>832</v>
      </c>
      <c r="AA91" s="414" t="s">
        <v>995</v>
      </c>
      <c r="AB91" s="420" t="s">
        <v>1072</v>
      </c>
      <c r="AC91" s="420">
        <v>91</v>
      </c>
      <c r="AD91" s="419" t="s">
        <v>832</v>
      </c>
      <c r="AE91" s="414" t="s">
        <v>997</v>
      </c>
    </row>
    <row r="92" spans="3:31" ht="13.5">
      <c r="C92" s="414" t="s">
        <v>996</v>
      </c>
      <c r="D92" s="420" t="s">
        <v>1072</v>
      </c>
      <c r="E92" s="420">
        <v>92</v>
      </c>
      <c r="F92" s="419" t="s">
        <v>831</v>
      </c>
      <c r="G92" s="414" t="s">
        <v>995</v>
      </c>
      <c r="H92" s="420" t="s">
        <v>1072</v>
      </c>
      <c r="I92" s="420">
        <v>92</v>
      </c>
      <c r="J92" s="419" t="s">
        <v>831</v>
      </c>
      <c r="K92" s="414" t="s">
        <v>997</v>
      </c>
      <c r="L92" s="414"/>
      <c r="M92" s="414" t="s">
        <v>996</v>
      </c>
      <c r="N92" s="420" t="s">
        <v>1072</v>
      </c>
      <c r="O92" s="420">
        <v>92</v>
      </c>
      <c r="P92" s="419" t="s">
        <v>830</v>
      </c>
      <c r="Q92" s="414" t="s">
        <v>995</v>
      </c>
      <c r="R92" s="420" t="s">
        <v>1072</v>
      </c>
      <c r="S92" s="420">
        <v>92</v>
      </c>
      <c r="T92" s="419" t="s">
        <v>830</v>
      </c>
      <c r="U92" s="414" t="s">
        <v>997</v>
      </c>
      <c r="W92" s="414" t="s">
        <v>996</v>
      </c>
      <c r="X92" s="420" t="s">
        <v>1072</v>
      </c>
      <c r="Y92" s="420">
        <v>92</v>
      </c>
      <c r="Z92" s="419" t="s">
        <v>832</v>
      </c>
      <c r="AA92" s="414" t="s">
        <v>995</v>
      </c>
      <c r="AB92" s="420" t="s">
        <v>1072</v>
      </c>
      <c r="AC92" s="420">
        <v>92</v>
      </c>
      <c r="AD92" s="419" t="s">
        <v>832</v>
      </c>
      <c r="AE92" s="414" t="s">
        <v>997</v>
      </c>
    </row>
    <row r="93" spans="3:31" ht="13.5">
      <c r="C93" s="414" t="s">
        <v>996</v>
      </c>
      <c r="D93" s="420" t="s">
        <v>1072</v>
      </c>
      <c r="E93" s="420">
        <v>93</v>
      </c>
      <c r="F93" s="419" t="s">
        <v>831</v>
      </c>
      <c r="G93" s="414" t="s">
        <v>995</v>
      </c>
      <c r="H93" s="420" t="s">
        <v>1072</v>
      </c>
      <c r="I93" s="420">
        <v>93</v>
      </c>
      <c r="J93" s="419" t="s">
        <v>831</v>
      </c>
      <c r="K93" s="414" t="s">
        <v>997</v>
      </c>
      <c r="L93" s="414"/>
      <c r="M93" s="414" t="s">
        <v>996</v>
      </c>
      <c r="N93" s="420" t="s">
        <v>1072</v>
      </c>
      <c r="O93" s="420">
        <v>93</v>
      </c>
      <c r="P93" s="419" t="s">
        <v>830</v>
      </c>
      <c r="Q93" s="414" t="s">
        <v>995</v>
      </c>
      <c r="R93" s="420" t="s">
        <v>1072</v>
      </c>
      <c r="S93" s="420">
        <v>93</v>
      </c>
      <c r="T93" s="419" t="s">
        <v>830</v>
      </c>
      <c r="U93" s="414" t="s">
        <v>997</v>
      </c>
      <c r="W93" s="414" t="s">
        <v>996</v>
      </c>
      <c r="X93" s="420" t="s">
        <v>1072</v>
      </c>
      <c r="Y93" s="420">
        <v>93</v>
      </c>
      <c r="Z93" s="419" t="s">
        <v>832</v>
      </c>
      <c r="AA93" s="414" t="s">
        <v>995</v>
      </c>
      <c r="AB93" s="420" t="s">
        <v>1072</v>
      </c>
      <c r="AC93" s="420">
        <v>93</v>
      </c>
      <c r="AD93" s="419" t="s">
        <v>832</v>
      </c>
      <c r="AE93" s="414" t="s">
        <v>997</v>
      </c>
    </row>
    <row r="94" spans="3:31" ht="13.5">
      <c r="C94" s="414" t="s">
        <v>996</v>
      </c>
      <c r="D94" s="420" t="s">
        <v>1072</v>
      </c>
      <c r="E94" s="420">
        <v>94</v>
      </c>
      <c r="F94" s="419" t="s">
        <v>831</v>
      </c>
      <c r="G94" s="414" t="s">
        <v>995</v>
      </c>
      <c r="H94" s="420" t="s">
        <v>1072</v>
      </c>
      <c r="I94" s="420">
        <v>94</v>
      </c>
      <c r="J94" s="419" t="s">
        <v>831</v>
      </c>
      <c r="K94" s="414" t="s">
        <v>997</v>
      </c>
      <c r="L94" s="414"/>
      <c r="M94" s="414" t="s">
        <v>996</v>
      </c>
      <c r="N94" s="420" t="s">
        <v>1072</v>
      </c>
      <c r="O94" s="420">
        <v>94</v>
      </c>
      <c r="P94" s="419" t="s">
        <v>830</v>
      </c>
      <c r="Q94" s="414" t="s">
        <v>995</v>
      </c>
      <c r="R94" s="420" t="s">
        <v>1072</v>
      </c>
      <c r="S94" s="420">
        <v>94</v>
      </c>
      <c r="T94" s="419" t="s">
        <v>830</v>
      </c>
      <c r="U94" s="414" t="s">
        <v>997</v>
      </c>
      <c r="W94" s="414" t="s">
        <v>996</v>
      </c>
      <c r="X94" s="420" t="s">
        <v>1072</v>
      </c>
      <c r="Y94" s="420">
        <v>94</v>
      </c>
      <c r="Z94" s="419" t="s">
        <v>832</v>
      </c>
      <c r="AA94" s="414" t="s">
        <v>995</v>
      </c>
      <c r="AB94" s="420" t="s">
        <v>1072</v>
      </c>
      <c r="AC94" s="420">
        <v>94</v>
      </c>
      <c r="AD94" s="419" t="s">
        <v>832</v>
      </c>
      <c r="AE94" s="414" t="s">
        <v>997</v>
      </c>
    </row>
    <row r="95" spans="3:31" ht="13.5">
      <c r="C95" s="414" t="s">
        <v>996</v>
      </c>
      <c r="D95" s="420" t="s">
        <v>1072</v>
      </c>
      <c r="E95" s="420">
        <v>95</v>
      </c>
      <c r="F95" s="419" t="s">
        <v>831</v>
      </c>
      <c r="G95" s="414" t="s">
        <v>995</v>
      </c>
      <c r="H95" s="420" t="s">
        <v>1072</v>
      </c>
      <c r="I95" s="420">
        <v>95</v>
      </c>
      <c r="J95" s="419" t="s">
        <v>831</v>
      </c>
      <c r="K95" s="414" t="s">
        <v>997</v>
      </c>
      <c r="L95" s="414"/>
      <c r="M95" s="414" t="s">
        <v>996</v>
      </c>
      <c r="N95" s="420" t="s">
        <v>1072</v>
      </c>
      <c r="O95" s="420">
        <v>95</v>
      </c>
      <c r="P95" s="419" t="s">
        <v>830</v>
      </c>
      <c r="Q95" s="414" t="s">
        <v>995</v>
      </c>
      <c r="R95" s="420" t="s">
        <v>1072</v>
      </c>
      <c r="S95" s="420">
        <v>95</v>
      </c>
      <c r="T95" s="419" t="s">
        <v>830</v>
      </c>
      <c r="U95" s="414" t="s">
        <v>997</v>
      </c>
      <c r="W95" s="414" t="s">
        <v>996</v>
      </c>
      <c r="X95" s="420" t="s">
        <v>1072</v>
      </c>
      <c r="Y95" s="420">
        <v>95</v>
      </c>
      <c r="Z95" s="419" t="s">
        <v>832</v>
      </c>
      <c r="AA95" s="414" t="s">
        <v>995</v>
      </c>
      <c r="AB95" s="420" t="s">
        <v>1072</v>
      </c>
      <c r="AC95" s="420">
        <v>95</v>
      </c>
      <c r="AD95" s="419" t="s">
        <v>832</v>
      </c>
      <c r="AE95" s="414" t="s">
        <v>997</v>
      </c>
    </row>
    <row r="96" spans="3:31" ht="13.5">
      <c r="C96" s="414" t="s">
        <v>996</v>
      </c>
      <c r="D96" s="420" t="s">
        <v>1072</v>
      </c>
      <c r="E96" s="420">
        <v>96</v>
      </c>
      <c r="F96" s="419" t="s">
        <v>831</v>
      </c>
      <c r="G96" s="414" t="s">
        <v>995</v>
      </c>
      <c r="H96" s="420" t="s">
        <v>1072</v>
      </c>
      <c r="I96" s="420">
        <v>96</v>
      </c>
      <c r="J96" s="419" t="s">
        <v>831</v>
      </c>
      <c r="K96" s="414" t="s">
        <v>997</v>
      </c>
      <c r="L96" s="414"/>
      <c r="M96" s="414" t="s">
        <v>996</v>
      </c>
      <c r="N96" s="420" t="s">
        <v>1072</v>
      </c>
      <c r="O96" s="420">
        <v>96</v>
      </c>
      <c r="P96" s="419" t="s">
        <v>830</v>
      </c>
      <c r="Q96" s="414" t="s">
        <v>995</v>
      </c>
      <c r="R96" s="420" t="s">
        <v>1072</v>
      </c>
      <c r="S96" s="420">
        <v>96</v>
      </c>
      <c r="T96" s="419" t="s">
        <v>830</v>
      </c>
      <c r="U96" s="414" t="s">
        <v>997</v>
      </c>
      <c r="W96" s="414" t="s">
        <v>996</v>
      </c>
      <c r="X96" s="420" t="s">
        <v>1072</v>
      </c>
      <c r="Y96" s="420">
        <v>96</v>
      </c>
      <c r="Z96" s="419" t="s">
        <v>832</v>
      </c>
      <c r="AA96" s="414" t="s">
        <v>995</v>
      </c>
      <c r="AB96" s="420" t="s">
        <v>1072</v>
      </c>
      <c r="AC96" s="420">
        <v>96</v>
      </c>
      <c r="AD96" s="419" t="s">
        <v>832</v>
      </c>
      <c r="AE96" s="414" t="s">
        <v>997</v>
      </c>
    </row>
    <row r="97" spans="3:31" ht="13.5">
      <c r="C97" s="414" t="s">
        <v>996</v>
      </c>
      <c r="D97" s="420" t="s">
        <v>1072</v>
      </c>
      <c r="E97" s="420">
        <v>97</v>
      </c>
      <c r="F97" s="419" t="s">
        <v>831</v>
      </c>
      <c r="G97" s="414" t="s">
        <v>995</v>
      </c>
      <c r="H97" s="420" t="s">
        <v>1072</v>
      </c>
      <c r="I97" s="420">
        <v>97</v>
      </c>
      <c r="J97" s="419" t="s">
        <v>831</v>
      </c>
      <c r="K97" s="414" t="s">
        <v>997</v>
      </c>
      <c r="L97" s="414"/>
      <c r="M97" s="414" t="s">
        <v>996</v>
      </c>
      <c r="N97" s="420" t="s">
        <v>1072</v>
      </c>
      <c r="O97" s="420">
        <v>97</v>
      </c>
      <c r="P97" s="419" t="s">
        <v>830</v>
      </c>
      <c r="Q97" s="414" t="s">
        <v>995</v>
      </c>
      <c r="R97" s="420" t="s">
        <v>1072</v>
      </c>
      <c r="S97" s="420">
        <v>97</v>
      </c>
      <c r="T97" s="419" t="s">
        <v>830</v>
      </c>
      <c r="U97" s="414" t="s">
        <v>997</v>
      </c>
      <c r="W97" s="414" t="s">
        <v>996</v>
      </c>
      <c r="X97" s="420" t="s">
        <v>1072</v>
      </c>
      <c r="Y97" s="420">
        <v>97</v>
      </c>
      <c r="Z97" s="419" t="s">
        <v>832</v>
      </c>
      <c r="AA97" s="414" t="s">
        <v>995</v>
      </c>
      <c r="AB97" s="420" t="s">
        <v>1072</v>
      </c>
      <c r="AC97" s="420">
        <v>97</v>
      </c>
      <c r="AD97" s="419" t="s">
        <v>832</v>
      </c>
      <c r="AE97" s="414" t="s">
        <v>997</v>
      </c>
    </row>
    <row r="98" spans="3:31" ht="13.5">
      <c r="C98" s="414" t="s">
        <v>996</v>
      </c>
      <c r="D98" s="420" t="s">
        <v>1072</v>
      </c>
      <c r="E98" s="420">
        <v>98</v>
      </c>
      <c r="F98" s="419" t="s">
        <v>831</v>
      </c>
      <c r="G98" s="414" t="s">
        <v>995</v>
      </c>
      <c r="H98" s="420" t="s">
        <v>1072</v>
      </c>
      <c r="I98" s="420">
        <v>98</v>
      </c>
      <c r="J98" s="419" t="s">
        <v>831</v>
      </c>
      <c r="K98" s="414" t="s">
        <v>997</v>
      </c>
      <c r="L98" s="414"/>
      <c r="M98" s="414" t="s">
        <v>996</v>
      </c>
      <c r="N98" s="420" t="s">
        <v>1072</v>
      </c>
      <c r="O98" s="420">
        <v>98</v>
      </c>
      <c r="P98" s="419" t="s">
        <v>830</v>
      </c>
      <c r="Q98" s="414" t="s">
        <v>995</v>
      </c>
      <c r="R98" s="420" t="s">
        <v>1072</v>
      </c>
      <c r="S98" s="420">
        <v>98</v>
      </c>
      <c r="T98" s="419" t="s">
        <v>830</v>
      </c>
      <c r="U98" s="414" t="s">
        <v>997</v>
      </c>
      <c r="W98" s="414" t="s">
        <v>996</v>
      </c>
      <c r="X98" s="420" t="s">
        <v>1072</v>
      </c>
      <c r="Y98" s="420">
        <v>98</v>
      </c>
      <c r="Z98" s="419" t="s">
        <v>832</v>
      </c>
      <c r="AA98" s="414" t="s">
        <v>995</v>
      </c>
      <c r="AB98" s="420" t="s">
        <v>1072</v>
      </c>
      <c r="AC98" s="420">
        <v>98</v>
      </c>
      <c r="AD98" s="419" t="s">
        <v>832</v>
      </c>
      <c r="AE98" s="414" t="s">
        <v>997</v>
      </c>
    </row>
    <row r="99" spans="3:31" ht="13.5">
      <c r="C99" s="414" t="s">
        <v>996</v>
      </c>
      <c r="D99" s="420" t="s">
        <v>1072</v>
      </c>
      <c r="E99" s="420">
        <v>99</v>
      </c>
      <c r="F99" s="419" t="s">
        <v>831</v>
      </c>
      <c r="G99" s="414" t="s">
        <v>995</v>
      </c>
      <c r="H99" s="420" t="s">
        <v>1072</v>
      </c>
      <c r="I99" s="420">
        <v>99</v>
      </c>
      <c r="J99" s="419" t="s">
        <v>831</v>
      </c>
      <c r="K99" s="414" t="s">
        <v>997</v>
      </c>
      <c r="L99" s="414"/>
      <c r="M99" s="414" t="s">
        <v>996</v>
      </c>
      <c r="N99" s="420" t="s">
        <v>1072</v>
      </c>
      <c r="O99" s="420">
        <v>99</v>
      </c>
      <c r="P99" s="419" t="s">
        <v>830</v>
      </c>
      <c r="Q99" s="414" t="s">
        <v>995</v>
      </c>
      <c r="R99" s="420" t="s">
        <v>1072</v>
      </c>
      <c r="S99" s="420">
        <v>99</v>
      </c>
      <c r="T99" s="419" t="s">
        <v>830</v>
      </c>
      <c r="U99" s="414" t="s">
        <v>997</v>
      </c>
      <c r="W99" s="414" t="s">
        <v>996</v>
      </c>
      <c r="X99" s="420" t="s">
        <v>1072</v>
      </c>
      <c r="Y99" s="420">
        <v>99</v>
      </c>
      <c r="Z99" s="419" t="s">
        <v>832</v>
      </c>
      <c r="AA99" s="414" t="s">
        <v>995</v>
      </c>
      <c r="AB99" s="420" t="s">
        <v>1072</v>
      </c>
      <c r="AC99" s="420">
        <v>99</v>
      </c>
      <c r="AD99" s="419" t="s">
        <v>832</v>
      </c>
      <c r="AE99" s="414" t="s">
        <v>997</v>
      </c>
    </row>
    <row r="100" spans="3:31" ht="13.5">
      <c r="C100" s="414" t="s">
        <v>996</v>
      </c>
      <c r="D100" s="420" t="s">
        <v>1072</v>
      </c>
      <c r="E100" s="420">
        <v>100</v>
      </c>
      <c r="F100" s="419" t="s">
        <v>831</v>
      </c>
      <c r="G100" s="414" t="s">
        <v>995</v>
      </c>
      <c r="H100" s="420" t="s">
        <v>1072</v>
      </c>
      <c r="I100" s="420">
        <v>100</v>
      </c>
      <c r="J100" s="419" t="s">
        <v>831</v>
      </c>
      <c r="K100" s="414" t="s">
        <v>997</v>
      </c>
      <c r="L100" s="414"/>
      <c r="M100" s="414" t="s">
        <v>996</v>
      </c>
      <c r="N100" s="420" t="s">
        <v>1072</v>
      </c>
      <c r="O100" s="420">
        <v>100</v>
      </c>
      <c r="P100" s="419" t="s">
        <v>830</v>
      </c>
      <c r="Q100" s="414" t="s">
        <v>995</v>
      </c>
      <c r="R100" s="420" t="s">
        <v>1072</v>
      </c>
      <c r="S100" s="420">
        <v>100</v>
      </c>
      <c r="T100" s="419" t="s">
        <v>830</v>
      </c>
      <c r="U100" s="414" t="s">
        <v>997</v>
      </c>
      <c r="W100" s="414" t="s">
        <v>996</v>
      </c>
      <c r="X100" s="420" t="s">
        <v>1072</v>
      </c>
      <c r="Y100" s="420">
        <v>100</v>
      </c>
      <c r="Z100" s="419" t="s">
        <v>832</v>
      </c>
      <c r="AA100" s="414" t="s">
        <v>995</v>
      </c>
      <c r="AB100" s="420" t="s">
        <v>1072</v>
      </c>
      <c r="AC100" s="420">
        <v>100</v>
      </c>
      <c r="AD100" s="419" t="s">
        <v>832</v>
      </c>
      <c r="AE100" s="414" t="s">
        <v>997</v>
      </c>
    </row>
    <row r="101" spans="3:31" ht="13.5">
      <c r="C101" s="414" t="s">
        <v>996</v>
      </c>
      <c r="D101" s="420" t="s">
        <v>1072</v>
      </c>
      <c r="E101" s="420">
        <v>101</v>
      </c>
      <c r="F101" s="419" t="s">
        <v>831</v>
      </c>
      <c r="G101" s="414" t="s">
        <v>995</v>
      </c>
      <c r="H101" s="420" t="s">
        <v>1072</v>
      </c>
      <c r="I101" s="420">
        <v>101</v>
      </c>
      <c r="J101" s="419" t="s">
        <v>831</v>
      </c>
      <c r="K101" s="414" t="s">
        <v>997</v>
      </c>
      <c r="L101" s="414"/>
      <c r="M101" s="414" t="s">
        <v>996</v>
      </c>
      <c r="N101" s="420" t="s">
        <v>1072</v>
      </c>
      <c r="O101" s="420">
        <v>101</v>
      </c>
      <c r="P101" s="419" t="s">
        <v>830</v>
      </c>
      <c r="Q101" s="414" t="s">
        <v>995</v>
      </c>
      <c r="R101" s="420" t="s">
        <v>1072</v>
      </c>
      <c r="S101" s="420">
        <v>101</v>
      </c>
      <c r="T101" s="419" t="s">
        <v>830</v>
      </c>
      <c r="U101" s="414" t="s">
        <v>997</v>
      </c>
      <c r="W101" s="414" t="s">
        <v>996</v>
      </c>
      <c r="X101" s="420" t="s">
        <v>1072</v>
      </c>
      <c r="Y101" s="420">
        <v>101</v>
      </c>
      <c r="Z101" s="419" t="s">
        <v>832</v>
      </c>
      <c r="AA101" s="414" t="s">
        <v>995</v>
      </c>
      <c r="AB101" s="420" t="s">
        <v>1072</v>
      </c>
      <c r="AC101" s="420">
        <v>101</v>
      </c>
      <c r="AD101" s="419" t="s">
        <v>832</v>
      </c>
      <c r="AE101" s="414" t="s">
        <v>997</v>
      </c>
    </row>
    <row r="102" spans="3:31" ht="13.5">
      <c r="C102" s="414" t="s">
        <v>996</v>
      </c>
      <c r="D102" s="420" t="s">
        <v>1072</v>
      </c>
      <c r="E102" s="420">
        <v>102</v>
      </c>
      <c r="F102" s="419" t="s">
        <v>831</v>
      </c>
      <c r="G102" s="414" t="s">
        <v>995</v>
      </c>
      <c r="H102" s="420" t="s">
        <v>1072</v>
      </c>
      <c r="I102" s="420">
        <v>102</v>
      </c>
      <c r="J102" s="419" t="s">
        <v>831</v>
      </c>
      <c r="K102" s="414" t="s">
        <v>997</v>
      </c>
      <c r="L102" s="414"/>
      <c r="M102" s="414" t="s">
        <v>996</v>
      </c>
      <c r="N102" s="420" t="s">
        <v>1072</v>
      </c>
      <c r="O102" s="420">
        <v>102</v>
      </c>
      <c r="P102" s="419" t="s">
        <v>830</v>
      </c>
      <c r="Q102" s="414" t="s">
        <v>995</v>
      </c>
      <c r="R102" s="420" t="s">
        <v>1072</v>
      </c>
      <c r="S102" s="420">
        <v>102</v>
      </c>
      <c r="T102" s="419" t="s">
        <v>830</v>
      </c>
      <c r="U102" s="414" t="s">
        <v>997</v>
      </c>
      <c r="W102" s="414" t="s">
        <v>996</v>
      </c>
      <c r="X102" s="420" t="s">
        <v>1072</v>
      </c>
      <c r="Y102" s="420">
        <v>102</v>
      </c>
      <c r="Z102" s="419" t="s">
        <v>832</v>
      </c>
      <c r="AA102" s="414" t="s">
        <v>995</v>
      </c>
      <c r="AB102" s="420" t="s">
        <v>1072</v>
      </c>
      <c r="AC102" s="420">
        <v>102</v>
      </c>
      <c r="AD102" s="419" t="s">
        <v>832</v>
      </c>
      <c r="AE102" s="414" t="s">
        <v>997</v>
      </c>
    </row>
    <row r="103" spans="3:31" ht="13.5">
      <c r="C103" s="414" t="s">
        <v>996</v>
      </c>
      <c r="D103" s="420" t="s">
        <v>1072</v>
      </c>
      <c r="E103" s="420">
        <v>103</v>
      </c>
      <c r="F103" s="419" t="s">
        <v>831</v>
      </c>
      <c r="G103" s="414" t="s">
        <v>995</v>
      </c>
      <c r="H103" s="420" t="s">
        <v>1072</v>
      </c>
      <c r="I103" s="420">
        <v>103</v>
      </c>
      <c r="J103" s="419" t="s">
        <v>831</v>
      </c>
      <c r="K103" s="414" t="s">
        <v>997</v>
      </c>
      <c r="L103" s="414"/>
      <c r="M103" s="414" t="s">
        <v>996</v>
      </c>
      <c r="N103" s="420" t="s">
        <v>1072</v>
      </c>
      <c r="O103" s="420">
        <v>103</v>
      </c>
      <c r="P103" s="419" t="s">
        <v>830</v>
      </c>
      <c r="Q103" s="414" t="s">
        <v>995</v>
      </c>
      <c r="R103" s="420" t="s">
        <v>1072</v>
      </c>
      <c r="S103" s="420">
        <v>103</v>
      </c>
      <c r="T103" s="419" t="s">
        <v>830</v>
      </c>
      <c r="U103" s="414" t="s">
        <v>997</v>
      </c>
      <c r="W103" s="414" t="s">
        <v>996</v>
      </c>
      <c r="X103" s="420" t="s">
        <v>1072</v>
      </c>
      <c r="Y103" s="420">
        <v>103</v>
      </c>
      <c r="Z103" s="419" t="s">
        <v>832</v>
      </c>
      <c r="AA103" s="414" t="s">
        <v>995</v>
      </c>
      <c r="AB103" s="420" t="s">
        <v>1072</v>
      </c>
      <c r="AC103" s="420">
        <v>103</v>
      </c>
      <c r="AD103" s="419" t="s">
        <v>832</v>
      </c>
      <c r="AE103" s="414" t="s">
        <v>997</v>
      </c>
    </row>
    <row r="104" spans="3:31" ht="13.5">
      <c r="C104" s="414" t="s">
        <v>996</v>
      </c>
      <c r="D104" s="420" t="s">
        <v>1072</v>
      </c>
      <c r="E104" s="420">
        <v>104</v>
      </c>
      <c r="F104" s="419" t="s">
        <v>831</v>
      </c>
      <c r="G104" s="414" t="s">
        <v>995</v>
      </c>
      <c r="H104" s="420" t="s">
        <v>1072</v>
      </c>
      <c r="I104" s="420">
        <v>104</v>
      </c>
      <c r="J104" s="419" t="s">
        <v>831</v>
      </c>
      <c r="K104" s="414" t="s">
        <v>997</v>
      </c>
      <c r="L104" s="414"/>
      <c r="M104" s="414" t="s">
        <v>996</v>
      </c>
      <c r="N104" s="420" t="s">
        <v>1072</v>
      </c>
      <c r="O104" s="420">
        <v>104</v>
      </c>
      <c r="P104" s="419" t="s">
        <v>830</v>
      </c>
      <c r="Q104" s="414" t="s">
        <v>995</v>
      </c>
      <c r="R104" s="420" t="s">
        <v>1072</v>
      </c>
      <c r="S104" s="420">
        <v>104</v>
      </c>
      <c r="T104" s="419" t="s">
        <v>830</v>
      </c>
      <c r="U104" s="414" t="s">
        <v>997</v>
      </c>
      <c r="W104" s="414" t="s">
        <v>996</v>
      </c>
      <c r="X104" s="420" t="s">
        <v>1072</v>
      </c>
      <c r="Y104" s="420">
        <v>104</v>
      </c>
      <c r="Z104" s="419" t="s">
        <v>832</v>
      </c>
      <c r="AA104" s="414" t="s">
        <v>995</v>
      </c>
      <c r="AB104" s="420" t="s">
        <v>1072</v>
      </c>
      <c r="AC104" s="420">
        <v>104</v>
      </c>
      <c r="AD104" s="419" t="s">
        <v>832</v>
      </c>
      <c r="AE104" s="414" t="s">
        <v>997</v>
      </c>
    </row>
    <row r="105" spans="3:31" ht="13.5">
      <c r="C105" s="414" t="s">
        <v>996</v>
      </c>
      <c r="D105" s="420" t="s">
        <v>1072</v>
      </c>
      <c r="E105" s="420">
        <v>105</v>
      </c>
      <c r="F105" s="419" t="s">
        <v>831</v>
      </c>
      <c r="G105" s="414" t="s">
        <v>995</v>
      </c>
      <c r="H105" s="420" t="s">
        <v>1072</v>
      </c>
      <c r="I105" s="420">
        <v>105</v>
      </c>
      <c r="J105" s="419" t="s">
        <v>831</v>
      </c>
      <c r="K105" s="414" t="s">
        <v>997</v>
      </c>
      <c r="L105" s="414"/>
      <c r="M105" s="414" t="s">
        <v>996</v>
      </c>
      <c r="N105" s="420" t="s">
        <v>1072</v>
      </c>
      <c r="O105" s="420">
        <v>105</v>
      </c>
      <c r="P105" s="419" t="s">
        <v>830</v>
      </c>
      <c r="Q105" s="414" t="s">
        <v>995</v>
      </c>
      <c r="R105" s="420" t="s">
        <v>1072</v>
      </c>
      <c r="S105" s="420">
        <v>105</v>
      </c>
      <c r="T105" s="419" t="s">
        <v>830</v>
      </c>
      <c r="U105" s="414" t="s">
        <v>997</v>
      </c>
      <c r="W105" s="414" t="s">
        <v>996</v>
      </c>
      <c r="X105" s="420" t="s">
        <v>1072</v>
      </c>
      <c r="Y105" s="420">
        <v>105</v>
      </c>
      <c r="Z105" s="419" t="s">
        <v>832</v>
      </c>
      <c r="AA105" s="414" t="s">
        <v>995</v>
      </c>
      <c r="AB105" s="420" t="s">
        <v>1072</v>
      </c>
      <c r="AC105" s="420">
        <v>105</v>
      </c>
      <c r="AD105" s="419" t="s">
        <v>832</v>
      </c>
      <c r="AE105" s="414" t="s">
        <v>997</v>
      </c>
    </row>
    <row r="106" spans="3:31" ht="13.5">
      <c r="C106" s="414" t="s">
        <v>996</v>
      </c>
      <c r="D106" s="420" t="s">
        <v>1072</v>
      </c>
      <c r="E106" s="420">
        <v>106</v>
      </c>
      <c r="F106" s="419" t="s">
        <v>831</v>
      </c>
      <c r="G106" s="414" t="s">
        <v>995</v>
      </c>
      <c r="H106" s="420" t="s">
        <v>1072</v>
      </c>
      <c r="I106" s="420">
        <v>106</v>
      </c>
      <c r="J106" s="419" t="s">
        <v>831</v>
      </c>
      <c r="K106" s="414" t="s">
        <v>997</v>
      </c>
      <c r="L106" s="414"/>
      <c r="M106" s="414" t="s">
        <v>996</v>
      </c>
      <c r="N106" s="420" t="s">
        <v>1072</v>
      </c>
      <c r="O106" s="420">
        <v>106</v>
      </c>
      <c r="P106" s="419" t="s">
        <v>830</v>
      </c>
      <c r="Q106" s="414" t="s">
        <v>995</v>
      </c>
      <c r="R106" s="420" t="s">
        <v>1072</v>
      </c>
      <c r="S106" s="420">
        <v>106</v>
      </c>
      <c r="T106" s="419" t="s">
        <v>830</v>
      </c>
      <c r="U106" s="414" t="s">
        <v>997</v>
      </c>
      <c r="W106" s="414" t="s">
        <v>996</v>
      </c>
      <c r="X106" s="420" t="s">
        <v>1072</v>
      </c>
      <c r="Y106" s="420">
        <v>106</v>
      </c>
      <c r="Z106" s="419" t="s">
        <v>832</v>
      </c>
      <c r="AA106" s="414" t="s">
        <v>995</v>
      </c>
      <c r="AB106" s="420" t="s">
        <v>1072</v>
      </c>
      <c r="AC106" s="420">
        <v>106</v>
      </c>
      <c r="AD106" s="419" t="s">
        <v>832</v>
      </c>
      <c r="AE106" s="414" t="s">
        <v>997</v>
      </c>
    </row>
    <row r="107" spans="3:31" ht="13.5">
      <c r="C107" s="414" t="s">
        <v>996</v>
      </c>
      <c r="D107" s="420" t="s">
        <v>1072</v>
      </c>
      <c r="E107" s="420">
        <v>107</v>
      </c>
      <c r="F107" s="419" t="s">
        <v>831</v>
      </c>
      <c r="G107" s="414" t="s">
        <v>995</v>
      </c>
      <c r="H107" s="420" t="s">
        <v>1072</v>
      </c>
      <c r="I107" s="420">
        <v>107</v>
      </c>
      <c r="J107" s="419" t="s">
        <v>831</v>
      </c>
      <c r="K107" s="414" t="s">
        <v>997</v>
      </c>
      <c r="L107" s="414"/>
      <c r="M107" s="414" t="s">
        <v>996</v>
      </c>
      <c r="N107" s="420" t="s">
        <v>1072</v>
      </c>
      <c r="O107" s="420">
        <v>107</v>
      </c>
      <c r="P107" s="419" t="s">
        <v>830</v>
      </c>
      <c r="Q107" s="414" t="s">
        <v>995</v>
      </c>
      <c r="R107" s="420" t="s">
        <v>1072</v>
      </c>
      <c r="S107" s="420">
        <v>107</v>
      </c>
      <c r="T107" s="419" t="s">
        <v>830</v>
      </c>
      <c r="U107" s="414" t="s">
        <v>997</v>
      </c>
      <c r="W107" s="414" t="s">
        <v>996</v>
      </c>
      <c r="X107" s="420" t="s">
        <v>1072</v>
      </c>
      <c r="Y107" s="420">
        <v>107</v>
      </c>
      <c r="Z107" s="419" t="s">
        <v>832</v>
      </c>
      <c r="AA107" s="414" t="s">
        <v>995</v>
      </c>
      <c r="AB107" s="420" t="s">
        <v>1072</v>
      </c>
      <c r="AC107" s="420">
        <v>107</v>
      </c>
      <c r="AD107" s="419" t="s">
        <v>832</v>
      </c>
      <c r="AE107" s="414" t="s">
        <v>997</v>
      </c>
    </row>
    <row r="108" spans="3:31" ht="13.5">
      <c r="C108" s="414" t="s">
        <v>996</v>
      </c>
      <c r="D108" s="420" t="s">
        <v>1072</v>
      </c>
      <c r="E108" s="420">
        <v>108</v>
      </c>
      <c r="F108" s="419" t="s">
        <v>831</v>
      </c>
      <c r="G108" s="414" t="s">
        <v>995</v>
      </c>
      <c r="H108" s="420" t="s">
        <v>1072</v>
      </c>
      <c r="I108" s="420">
        <v>108</v>
      </c>
      <c r="J108" s="419" t="s">
        <v>831</v>
      </c>
      <c r="K108" s="414" t="s">
        <v>997</v>
      </c>
      <c r="L108" s="414"/>
      <c r="M108" s="414" t="s">
        <v>996</v>
      </c>
      <c r="N108" s="420" t="s">
        <v>1072</v>
      </c>
      <c r="O108" s="420">
        <v>108</v>
      </c>
      <c r="P108" s="419" t="s">
        <v>830</v>
      </c>
      <c r="Q108" s="414" t="s">
        <v>995</v>
      </c>
      <c r="R108" s="420" t="s">
        <v>1072</v>
      </c>
      <c r="S108" s="420">
        <v>108</v>
      </c>
      <c r="T108" s="419" t="s">
        <v>830</v>
      </c>
      <c r="U108" s="414" t="s">
        <v>997</v>
      </c>
      <c r="W108" s="414" t="s">
        <v>996</v>
      </c>
      <c r="X108" s="420" t="s">
        <v>1072</v>
      </c>
      <c r="Y108" s="420">
        <v>108</v>
      </c>
      <c r="Z108" s="419" t="s">
        <v>832</v>
      </c>
      <c r="AA108" s="414" t="s">
        <v>995</v>
      </c>
      <c r="AB108" s="420" t="s">
        <v>1072</v>
      </c>
      <c r="AC108" s="420">
        <v>108</v>
      </c>
      <c r="AD108" s="419" t="s">
        <v>832</v>
      </c>
      <c r="AE108" s="414" t="s">
        <v>997</v>
      </c>
    </row>
    <row r="109" spans="3:31" ht="13.5">
      <c r="C109" s="414" t="s">
        <v>996</v>
      </c>
      <c r="D109" s="420" t="s">
        <v>1072</v>
      </c>
      <c r="E109" s="420">
        <v>109</v>
      </c>
      <c r="F109" s="419" t="s">
        <v>831</v>
      </c>
      <c r="G109" s="414" t="s">
        <v>995</v>
      </c>
      <c r="H109" s="420" t="s">
        <v>1072</v>
      </c>
      <c r="I109" s="420">
        <v>109</v>
      </c>
      <c r="J109" s="419" t="s">
        <v>831</v>
      </c>
      <c r="K109" s="414" t="s">
        <v>997</v>
      </c>
      <c r="L109" s="414"/>
      <c r="M109" s="414" t="s">
        <v>996</v>
      </c>
      <c r="N109" s="420" t="s">
        <v>1072</v>
      </c>
      <c r="O109" s="420">
        <v>109</v>
      </c>
      <c r="P109" s="419" t="s">
        <v>830</v>
      </c>
      <c r="Q109" s="414" t="s">
        <v>995</v>
      </c>
      <c r="R109" s="420" t="s">
        <v>1072</v>
      </c>
      <c r="S109" s="420">
        <v>109</v>
      </c>
      <c r="T109" s="419" t="s">
        <v>830</v>
      </c>
      <c r="U109" s="414" t="s">
        <v>997</v>
      </c>
      <c r="W109" s="414" t="s">
        <v>996</v>
      </c>
      <c r="X109" s="420" t="s">
        <v>1072</v>
      </c>
      <c r="Y109" s="420">
        <v>109</v>
      </c>
      <c r="Z109" s="419" t="s">
        <v>832</v>
      </c>
      <c r="AA109" s="414" t="s">
        <v>995</v>
      </c>
      <c r="AB109" s="420" t="s">
        <v>1072</v>
      </c>
      <c r="AC109" s="420">
        <v>109</v>
      </c>
      <c r="AD109" s="419" t="s">
        <v>832</v>
      </c>
      <c r="AE109" s="414" t="s">
        <v>997</v>
      </c>
    </row>
    <row r="110" spans="3:31" ht="13.5">
      <c r="C110" s="414" t="s">
        <v>996</v>
      </c>
      <c r="D110" s="420" t="s">
        <v>1072</v>
      </c>
      <c r="E110" s="420">
        <v>110</v>
      </c>
      <c r="F110" s="419" t="s">
        <v>831</v>
      </c>
      <c r="G110" s="414" t="s">
        <v>995</v>
      </c>
      <c r="H110" s="420" t="s">
        <v>1072</v>
      </c>
      <c r="I110" s="420">
        <v>110</v>
      </c>
      <c r="J110" s="419" t="s">
        <v>831</v>
      </c>
      <c r="K110" s="414" t="s">
        <v>997</v>
      </c>
      <c r="L110" s="414"/>
      <c r="M110" s="414" t="s">
        <v>996</v>
      </c>
      <c r="N110" s="420" t="s">
        <v>1072</v>
      </c>
      <c r="O110" s="420">
        <v>110</v>
      </c>
      <c r="P110" s="419" t="s">
        <v>830</v>
      </c>
      <c r="Q110" s="414" t="s">
        <v>995</v>
      </c>
      <c r="R110" s="420" t="s">
        <v>1072</v>
      </c>
      <c r="S110" s="420">
        <v>110</v>
      </c>
      <c r="T110" s="419" t="s">
        <v>830</v>
      </c>
      <c r="U110" s="414" t="s">
        <v>997</v>
      </c>
      <c r="W110" s="414" t="s">
        <v>996</v>
      </c>
      <c r="X110" s="420" t="s">
        <v>1072</v>
      </c>
      <c r="Y110" s="420">
        <v>110</v>
      </c>
      <c r="Z110" s="419" t="s">
        <v>832</v>
      </c>
      <c r="AA110" s="414" t="s">
        <v>995</v>
      </c>
      <c r="AB110" s="420" t="s">
        <v>1072</v>
      </c>
      <c r="AC110" s="420">
        <v>110</v>
      </c>
      <c r="AD110" s="419" t="s">
        <v>832</v>
      </c>
      <c r="AE110" s="414" t="s">
        <v>997</v>
      </c>
    </row>
    <row r="111" spans="3:31" ht="13.5">
      <c r="C111" s="414" t="s">
        <v>996</v>
      </c>
      <c r="D111" s="420" t="s">
        <v>1072</v>
      </c>
      <c r="E111" s="420">
        <v>111</v>
      </c>
      <c r="F111" s="419" t="s">
        <v>831</v>
      </c>
      <c r="G111" s="414" t="s">
        <v>995</v>
      </c>
      <c r="H111" s="420" t="s">
        <v>1072</v>
      </c>
      <c r="I111" s="420">
        <v>111</v>
      </c>
      <c r="J111" s="419" t="s">
        <v>831</v>
      </c>
      <c r="K111" s="414" t="s">
        <v>997</v>
      </c>
      <c r="L111" s="414"/>
      <c r="M111" s="414" t="s">
        <v>996</v>
      </c>
      <c r="N111" s="420" t="s">
        <v>1072</v>
      </c>
      <c r="O111" s="420">
        <v>111</v>
      </c>
      <c r="P111" s="419" t="s">
        <v>830</v>
      </c>
      <c r="Q111" s="414" t="s">
        <v>995</v>
      </c>
      <c r="R111" s="420" t="s">
        <v>1072</v>
      </c>
      <c r="S111" s="420">
        <v>111</v>
      </c>
      <c r="T111" s="419" t="s">
        <v>830</v>
      </c>
      <c r="U111" s="414" t="s">
        <v>997</v>
      </c>
      <c r="W111" s="414" t="s">
        <v>996</v>
      </c>
      <c r="X111" s="420" t="s">
        <v>1072</v>
      </c>
      <c r="Y111" s="420">
        <v>111</v>
      </c>
      <c r="Z111" s="419" t="s">
        <v>832</v>
      </c>
      <c r="AA111" s="414" t="s">
        <v>995</v>
      </c>
      <c r="AB111" s="420" t="s">
        <v>1072</v>
      </c>
      <c r="AC111" s="420">
        <v>111</v>
      </c>
      <c r="AD111" s="419" t="s">
        <v>832</v>
      </c>
      <c r="AE111" s="414" t="s">
        <v>997</v>
      </c>
    </row>
    <row r="112" spans="3:31" ht="13.5">
      <c r="C112" s="414" t="s">
        <v>996</v>
      </c>
      <c r="D112" s="420" t="s">
        <v>829</v>
      </c>
      <c r="E112" s="420">
        <v>112</v>
      </c>
      <c r="F112" s="419" t="s">
        <v>831</v>
      </c>
      <c r="G112" s="414" t="s">
        <v>995</v>
      </c>
      <c r="H112" s="420" t="s">
        <v>829</v>
      </c>
      <c r="I112" s="420">
        <v>112</v>
      </c>
      <c r="J112" s="419" t="s">
        <v>831</v>
      </c>
      <c r="K112" s="414" t="s">
        <v>997</v>
      </c>
      <c r="M112" s="414" t="s">
        <v>996</v>
      </c>
      <c r="N112" s="420" t="s">
        <v>829</v>
      </c>
      <c r="O112" s="420">
        <v>112</v>
      </c>
      <c r="P112" s="419" t="s">
        <v>830</v>
      </c>
      <c r="Q112" s="414" t="s">
        <v>995</v>
      </c>
      <c r="R112" s="420" t="s">
        <v>829</v>
      </c>
      <c r="S112" s="420">
        <v>112</v>
      </c>
      <c r="T112" s="419" t="s">
        <v>830</v>
      </c>
      <c r="U112" s="414" t="s">
        <v>997</v>
      </c>
      <c r="W112" s="414" t="s">
        <v>996</v>
      </c>
      <c r="X112" s="420" t="s">
        <v>829</v>
      </c>
      <c r="Y112" s="420">
        <v>112</v>
      </c>
      <c r="Z112" s="419" t="s">
        <v>832</v>
      </c>
      <c r="AA112" s="414" t="s">
        <v>995</v>
      </c>
      <c r="AB112" s="420" t="s">
        <v>829</v>
      </c>
      <c r="AC112" s="420">
        <v>112</v>
      </c>
      <c r="AD112" s="419" t="s">
        <v>832</v>
      </c>
      <c r="AE112" s="414" t="s">
        <v>997</v>
      </c>
    </row>
    <row r="113" spans="3:31" ht="13.5">
      <c r="C113" s="414" t="s">
        <v>996</v>
      </c>
      <c r="D113" s="420" t="s">
        <v>829</v>
      </c>
      <c r="E113" s="420">
        <v>113</v>
      </c>
      <c r="F113" s="419" t="s">
        <v>831</v>
      </c>
      <c r="G113" s="414" t="s">
        <v>995</v>
      </c>
      <c r="H113" s="420" t="s">
        <v>829</v>
      </c>
      <c r="I113" s="420">
        <v>113</v>
      </c>
      <c r="J113" s="419" t="s">
        <v>831</v>
      </c>
      <c r="K113" s="414" t="s">
        <v>997</v>
      </c>
      <c r="M113" s="414" t="s">
        <v>996</v>
      </c>
      <c r="N113" s="420" t="s">
        <v>829</v>
      </c>
      <c r="O113" s="420">
        <v>113</v>
      </c>
      <c r="P113" s="419" t="s">
        <v>830</v>
      </c>
      <c r="Q113" s="414" t="s">
        <v>995</v>
      </c>
      <c r="R113" s="420" t="s">
        <v>829</v>
      </c>
      <c r="S113" s="420">
        <v>113</v>
      </c>
      <c r="T113" s="419" t="s">
        <v>830</v>
      </c>
      <c r="U113" s="414" t="s">
        <v>997</v>
      </c>
      <c r="W113" s="414" t="s">
        <v>996</v>
      </c>
      <c r="X113" s="420" t="s">
        <v>829</v>
      </c>
      <c r="Y113" s="420">
        <v>113</v>
      </c>
      <c r="Z113" s="419" t="s">
        <v>832</v>
      </c>
      <c r="AA113" s="414" t="s">
        <v>995</v>
      </c>
      <c r="AB113" s="420" t="s">
        <v>829</v>
      </c>
      <c r="AC113" s="420">
        <v>113</v>
      </c>
      <c r="AD113" s="419" t="s">
        <v>832</v>
      </c>
      <c r="AE113" s="414" t="s">
        <v>997</v>
      </c>
    </row>
    <row r="114" spans="3:31" ht="13.5">
      <c r="C114" s="414" t="s">
        <v>996</v>
      </c>
      <c r="D114" s="420" t="s">
        <v>829</v>
      </c>
      <c r="E114" s="420">
        <v>114</v>
      </c>
      <c r="F114" s="419" t="s">
        <v>831</v>
      </c>
      <c r="G114" s="414" t="s">
        <v>995</v>
      </c>
      <c r="H114" s="420" t="s">
        <v>829</v>
      </c>
      <c r="I114" s="420">
        <v>114</v>
      </c>
      <c r="J114" s="419" t="s">
        <v>831</v>
      </c>
      <c r="K114" s="414" t="s">
        <v>997</v>
      </c>
      <c r="M114" s="414" t="s">
        <v>996</v>
      </c>
      <c r="N114" s="420" t="s">
        <v>829</v>
      </c>
      <c r="O114" s="420">
        <v>114</v>
      </c>
      <c r="P114" s="419" t="s">
        <v>830</v>
      </c>
      <c r="Q114" s="414" t="s">
        <v>995</v>
      </c>
      <c r="R114" s="420" t="s">
        <v>829</v>
      </c>
      <c r="S114" s="420">
        <v>114</v>
      </c>
      <c r="T114" s="419" t="s">
        <v>830</v>
      </c>
      <c r="U114" s="414" t="s">
        <v>997</v>
      </c>
      <c r="W114" s="414" t="s">
        <v>996</v>
      </c>
      <c r="X114" s="420" t="s">
        <v>829</v>
      </c>
      <c r="Y114" s="420">
        <v>114</v>
      </c>
      <c r="Z114" s="419" t="s">
        <v>832</v>
      </c>
      <c r="AA114" s="414" t="s">
        <v>995</v>
      </c>
      <c r="AB114" s="420" t="s">
        <v>829</v>
      </c>
      <c r="AC114" s="420">
        <v>114</v>
      </c>
      <c r="AD114" s="419" t="s">
        <v>832</v>
      </c>
      <c r="AE114" s="414" t="s">
        <v>997</v>
      </c>
    </row>
    <row r="115" spans="3:31" ht="13.5">
      <c r="C115" s="414" t="s">
        <v>996</v>
      </c>
      <c r="D115" s="420" t="s">
        <v>829</v>
      </c>
      <c r="E115" s="420">
        <v>115</v>
      </c>
      <c r="F115" s="419" t="s">
        <v>831</v>
      </c>
      <c r="G115" s="414" t="s">
        <v>995</v>
      </c>
      <c r="H115" s="420" t="s">
        <v>829</v>
      </c>
      <c r="I115" s="420">
        <v>115</v>
      </c>
      <c r="J115" s="419" t="s">
        <v>831</v>
      </c>
      <c r="K115" s="414" t="s">
        <v>997</v>
      </c>
      <c r="M115" s="414" t="s">
        <v>996</v>
      </c>
      <c r="N115" s="420" t="s">
        <v>829</v>
      </c>
      <c r="O115" s="420">
        <v>115</v>
      </c>
      <c r="P115" s="419" t="s">
        <v>830</v>
      </c>
      <c r="Q115" s="414" t="s">
        <v>995</v>
      </c>
      <c r="R115" s="420" t="s">
        <v>829</v>
      </c>
      <c r="S115" s="420">
        <v>115</v>
      </c>
      <c r="T115" s="419" t="s">
        <v>830</v>
      </c>
      <c r="U115" s="414" t="s">
        <v>997</v>
      </c>
      <c r="W115" s="414" t="s">
        <v>996</v>
      </c>
      <c r="X115" s="420" t="s">
        <v>829</v>
      </c>
      <c r="Y115" s="420">
        <v>115</v>
      </c>
      <c r="Z115" s="419" t="s">
        <v>832</v>
      </c>
      <c r="AA115" s="414" t="s">
        <v>995</v>
      </c>
      <c r="AB115" s="420" t="s">
        <v>829</v>
      </c>
      <c r="AC115" s="420">
        <v>115</v>
      </c>
      <c r="AD115" s="419" t="s">
        <v>832</v>
      </c>
      <c r="AE115" s="414" t="s">
        <v>997</v>
      </c>
    </row>
    <row r="116" spans="3:31" ht="13.5">
      <c r="C116" s="414" t="s">
        <v>996</v>
      </c>
      <c r="D116" s="420" t="s">
        <v>829</v>
      </c>
      <c r="E116" s="420">
        <v>116</v>
      </c>
      <c r="F116" s="419" t="s">
        <v>831</v>
      </c>
      <c r="G116" s="414" t="s">
        <v>995</v>
      </c>
      <c r="H116" s="420" t="s">
        <v>829</v>
      </c>
      <c r="I116" s="420">
        <v>116</v>
      </c>
      <c r="J116" s="419" t="s">
        <v>831</v>
      </c>
      <c r="K116" s="414" t="s">
        <v>997</v>
      </c>
      <c r="M116" s="414" t="s">
        <v>996</v>
      </c>
      <c r="N116" s="420" t="s">
        <v>829</v>
      </c>
      <c r="O116" s="420">
        <v>116</v>
      </c>
      <c r="P116" s="419" t="s">
        <v>830</v>
      </c>
      <c r="Q116" s="414" t="s">
        <v>995</v>
      </c>
      <c r="R116" s="420" t="s">
        <v>829</v>
      </c>
      <c r="S116" s="420">
        <v>116</v>
      </c>
      <c r="T116" s="419" t="s">
        <v>830</v>
      </c>
      <c r="U116" s="414" t="s">
        <v>997</v>
      </c>
      <c r="W116" s="414" t="s">
        <v>996</v>
      </c>
      <c r="X116" s="420" t="s">
        <v>829</v>
      </c>
      <c r="Y116" s="420">
        <v>116</v>
      </c>
      <c r="Z116" s="419" t="s">
        <v>832</v>
      </c>
      <c r="AA116" s="414" t="s">
        <v>995</v>
      </c>
      <c r="AB116" s="420" t="s">
        <v>829</v>
      </c>
      <c r="AC116" s="420">
        <v>116</v>
      </c>
      <c r="AD116" s="419" t="s">
        <v>832</v>
      </c>
      <c r="AE116" s="414" t="s">
        <v>997</v>
      </c>
    </row>
    <row r="117" spans="3:31" ht="13.5">
      <c r="C117" s="414" t="s">
        <v>996</v>
      </c>
      <c r="D117" s="420" t="s">
        <v>829</v>
      </c>
      <c r="E117" s="420">
        <v>117</v>
      </c>
      <c r="F117" s="419" t="s">
        <v>831</v>
      </c>
      <c r="G117" s="414" t="s">
        <v>995</v>
      </c>
      <c r="H117" s="420" t="s">
        <v>829</v>
      </c>
      <c r="I117" s="420">
        <v>117</v>
      </c>
      <c r="J117" s="419" t="s">
        <v>831</v>
      </c>
      <c r="K117" s="414" t="s">
        <v>997</v>
      </c>
      <c r="M117" s="414" t="s">
        <v>996</v>
      </c>
      <c r="N117" s="420" t="s">
        <v>829</v>
      </c>
      <c r="O117" s="420">
        <v>117</v>
      </c>
      <c r="P117" s="419" t="s">
        <v>830</v>
      </c>
      <c r="Q117" s="414" t="s">
        <v>995</v>
      </c>
      <c r="R117" s="420" t="s">
        <v>829</v>
      </c>
      <c r="S117" s="420">
        <v>117</v>
      </c>
      <c r="T117" s="419" t="s">
        <v>830</v>
      </c>
      <c r="U117" s="414" t="s">
        <v>997</v>
      </c>
      <c r="W117" s="414" t="s">
        <v>996</v>
      </c>
      <c r="X117" s="420" t="s">
        <v>829</v>
      </c>
      <c r="Y117" s="420">
        <v>117</v>
      </c>
      <c r="Z117" s="419" t="s">
        <v>832</v>
      </c>
      <c r="AA117" s="414" t="s">
        <v>995</v>
      </c>
      <c r="AB117" s="420" t="s">
        <v>829</v>
      </c>
      <c r="AC117" s="420">
        <v>117</v>
      </c>
      <c r="AD117" s="419" t="s">
        <v>832</v>
      </c>
      <c r="AE117" s="414" t="s">
        <v>997</v>
      </c>
    </row>
    <row r="118" spans="3:31" ht="13.5">
      <c r="C118" s="414" t="s">
        <v>996</v>
      </c>
      <c r="D118" s="420" t="s">
        <v>829</v>
      </c>
      <c r="E118" s="420">
        <v>118</v>
      </c>
      <c r="F118" s="419" t="s">
        <v>831</v>
      </c>
      <c r="G118" s="414" t="s">
        <v>995</v>
      </c>
      <c r="H118" s="420" t="s">
        <v>829</v>
      </c>
      <c r="I118" s="420">
        <v>118</v>
      </c>
      <c r="J118" s="419" t="s">
        <v>831</v>
      </c>
      <c r="K118" s="414" t="s">
        <v>997</v>
      </c>
      <c r="M118" s="414" t="s">
        <v>996</v>
      </c>
      <c r="N118" s="420" t="s">
        <v>829</v>
      </c>
      <c r="O118" s="420">
        <v>118</v>
      </c>
      <c r="P118" s="419" t="s">
        <v>830</v>
      </c>
      <c r="Q118" s="414" t="s">
        <v>995</v>
      </c>
      <c r="R118" s="420" t="s">
        <v>829</v>
      </c>
      <c r="S118" s="420">
        <v>118</v>
      </c>
      <c r="T118" s="419" t="s">
        <v>830</v>
      </c>
      <c r="U118" s="414" t="s">
        <v>997</v>
      </c>
      <c r="W118" s="414" t="s">
        <v>996</v>
      </c>
      <c r="X118" s="420" t="s">
        <v>829</v>
      </c>
      <c r="Y118" s="420">
        <v>118</v>
      </c>
      <c r="Z118" s="419" t="s">
        <v>832</v>
      </c>
      <c r="AA118" s="414" t="s">
        <v>995</v>
      </c>
      <c r="AB118" s="420" t="s">
        <v>829</v>
      </c>
      <c r="AC118" s="420">
        <v>118</v>
      </c>
      <c r="AD118" s="419" t="s">
        <v>832</v>
      </c>
      <c r="AE118" s="414" t="s">
        <v>997</v>
      </c>
    </row>
    <row r="119" spans="3:31" ht="13.5">
      <c r="C119" s="414" t="s">
        <v>996</v>
      </c>
      <c r="D119" s="420" t="s">
        <v>829</v>
      </c>
      <c r="E119" s="420">
        <v>119</v>
      </c>
      <c r="F119" s="419" t="s">
        <v>831</v>
      </c>
      <c r="G119" s="414" t="s">
        <v>995</v>
      </c>
      <c r="H119" s="420" t="s">
        <v>829</v>
      </c>
      <c r="I119" s="420">
        <v>119</v>
      </c>
      <c r="J119" s="419" t="s">
        <v>831</v>
      </c>
      <c r="K119" s="414" t="s">
        <v>997</v>
      </c>
      <c r="M119" s="414" t="s">
        <v>996</v>
      </c>
      <c r="N119" s="420" t="s">
        <v>829</v>
      </c>
      <c r="O119" s="420">
        <v>119</v>
      </c>
      <c r="P119" s="419" t="s">
        <v>830</v>
      </c>
      <c r="Q119" s="414" t="s">
        <v>995</v>
      </c>
      <c r="R119" s="420" t="s">
        <v>829</v>
      </c>
      <c r="S119" s="420">
        <v>119</v>
      </c>
      <c r="T119" s="419" t="s">
        <v>830</v>
      </c>
      <c r="U119" s="414" t="s">
        <v>997</v>
      </c>
      <c r="W119" s="414" t="s">
        <v>996</v>
      </c>
      <c r="X119" s="420" t="s">
        <v>829</v>
      </c>
      <c r="Y119" s="420">
        <v>119</v>
      </c>
      <c r="Z119" s="419" t="s">
        <v>832</v>
      </c>
      <c r="AA119" s="414" t="s">
        <v>995</v>
      </c>
      <c r="AB119" s="420" t="s">
        <v>829</v>
      </c>
      <c r="AC119" s="420">
        <v>119</v>
      </c>
      <c r="AD119" s="419" t="s">
        <v>832</v>
      </c>
      <c r="AE119" s="414" t="s">
        <v>997</v>
      </c>
    </row>
    <row r="120" spans="3:31" ht="13.5">
      <c r="C120" s="414" t="s">
        <v>996</v>
      </c>
      <c r="D120" s="420" t="s">
        <v>829</v>
      </c>
      <c r="E120" s="420">
        <v>120</v>
      </c>
      <c r="F120" s="419" t="s">
        <v>831</v>
      </c>
      <c r="G120" s="414" t="s">
        <v>995</v>
      </c>
      <c r="H120" s="420" t="s">
        <v>829</v>
      </c>
      <c r="I120" s="420">
        <v>120</v>
      </c>
      <c r="J120" s="419" t="s">
        <v>831</v>
      </c>
      <c r="K120" s="414" t="s">
        <v>997</v>
      </c>
      <c r="M120" s="414" t="s">
        <v>996</v>
      </c>
      <c r="N120" s="420" t="s">
        <v>829</v>
      </c>
      <c r="O120" s="420">
        <v>120</v>
      </c>
      <c r="P120" s="419" t="s">
        <v>830</v>
      </c>
      <c r="Q120" s="414" t="s">
        <v>995</v>
      </c>
      <c r="R120" s="420" t="s">
        <v>829</v>
      </c>
      <c r="S120" s="420">
        <v>120</v>
      </c>
      <c r="T120" s="419" t="s">
        <v>830</v>
      </c>
      <c r="U120" s="414" t="s">
        <v>997</v>
      </c>
      <c r="W120" s="414" t="s">
        <v>996</v>
      </c>
      <c r="X120" s="420" t="s">
        <v>829</v>
      </c>
      <c r="Y120" s="420">
        <v>120</v>
      </c>
      <c r="Z120" s="419" t="s">
        <v>832</v>
      </c>
      <c r="AA120" s="414" t="s">
        <v>995</v>
      </c>
      <c r="AB120" s="420" t="s">
        <v>829</v>
      </c>
      <c r="AC120" s="420">
        <v>120</v>
      </c>
      <c r="AD120" s="419" t="s">
        <v>832</v>
      </c>
      <c r="AE120" s="414" t="s">
        <v>997</v>
      </c>
    </row>
    <row r="121" spans="3:31" ht="13.5">
      <c r="C121" s="414" t="s">
        <v>996</v>
      </c>
      <c r="D121" s="420" t="s">
        <v>829</v>
      </c>
      <c r="E121" s="420">
        <v>121</v>
      </c>
      <c r="F121" s="419" t="s">
        <v>831</v>
      </c>
      <c r="G121" s="414" t="s">
        <v>995</v>
      </c>
      <c r="H121" s="420" t="s">
        <v>829</v>
      </c>
      <c r="I121" s="420">
        <v>121</v>
      </c>
      <c r="J121" s="419" t="s">
        <v>831</v>
      </c>
      <c r="K121" s="414" t="s">
        <v>997</v>
      </c>
      <c r="M121" s="414" t="s">
        <v>996</v>
      </c>
      <c r="N121" s="420" t="s">
        <v>829</v>
      </c>
      <c r="O121" s="420">
        <v>121</v>
      </c>
      <c r="P121" s="419" t="s">
        <v>830</v>
      </c>
      <c r="Q121" s="414" t="s">
        <v>995</v>
      </c>
      <c r="R121" s="420" t="s">
        <v>829</v>
      </c>
      <c r="S121" s="420">
        <v>121</v>
      </c>
      <c r="T121" s="419" t="s">
        <v>830</v>
      </c>
      <c r="U121" s="414" t="s">
        <v>997</v>
      </c>
      <c r="W121" s="414" t="s">
        <v>996</v>
      </c>
      <c r="X121" s="420" t="s">
        <v>829</v>
      </c>
      <c r="Y121" s="420">
        <v>121</v>
      </c>
      <c r="Z121" s="419" t="s">
        <v>832</v>
      </c>
      <c r="AA121" s="414" t="s">
        <v>995</v>
      </c>
      <c r="AB121" s="420" t="s">
        <v>829</v>
      </c>
      <c r="AC121" s="420">
        <v>121</v>
      </c>
      <c r="AD121" s="419" t="s">
        <v>832</v>
      </c>
      <c r="AE121" s="414" t="s">
        <v>997</v>
      </c>
    </row>
    <row r="122" spans="3:31" ht="13.5">
      <c r="C122" s="414" t="s">
        <v>996</v>
      </c>
      <c r="D122" s="420" t="s">
        <v>829</v>
      </c>
      <c r="E122" s="420">
        <v>122</v>
      </c>
      <c r="F122" s="419" t="s">
        <v>831</v>
      </c>
      <c r="G122" s="414" t="s">
        <v>995</v>
      </c>
      <c r="H122" s="420" t="s">
        <v>829</v>
      </c>
      <c r="I122" s="420">
        <v>122</v>
      </c>
      <c r="J122" s="419" t="s">
        <v>831</v>
      </c>
      <c r="K122" s="414" t="s">
        <v>997</v>
      </c>
      <c r="M122" s="414" t="s">
        <v>996</v>
      </c>
      <c r="N122" s="420" t="s">
        <v>829</v>
      </c>
      <c r="O122" s="420">
        <v>122</v>
      </c>
      <c r="P122" s="419" t="s">
        <v>830</v>
      </c>
      <c r="Q122" s="414" t="s">
        <v>995</v>
      </c>
      <c r="R122" s="420" t="s">
        <v>829</v>
      </c>
      <c r="S122" s="420">
        <v>122</v>
      </c>
      <c r="T122" s="419" t="s">
        <v>830</v>
      </c>
      <c r="U122" s="414" t="s">
        <v>997</v>
      </c>
      <c r="W122" s="414" t="s">
        <v>996</v>
      </c>
      <c r="X122" s="420" t="s">
        <v>829</v>
      </c>
      <c r="Y122" s="420">
        <v>122</v>
      </c>
      <c r="Z122" s="419" t="s">
        <v>832</v>
      </c>
      <c r="AA122" s="414" t="s">
        <v>995</v>
      </c>
      <c r="AB122" s="420" t="s">
        <v>829</v>
      </c>
      <c r="AC122" s="420">
        <v>122</v>
      </c>
      <c r="AD122" s="419" t="s">
        <v>832</v>
      </c>
      <c r="AE122" s="414" t="s">
        <v>997</v>
      </c>
    </row>
    <row r="123" spans="3:31" ht="13.5">
      <c r="C123" s="414" t="s">
        <v>996</v>
      </c>
      <c r="D123" s="420" t="s">
        <v>829</v>
      </c>
      <c r="E123" s="420">
        <v>123</v>
      </c>
      <c r="F123" s="419" t="s">
        <v>831</v>
      </c>
      <c r="G123" s="414" t="s">
        <v>995</v>
      </c>
      <c r="H123" s="420" t="s">
        <v>829</v>
      </c>
      <c r="I123" s="420">
        <v>123</v>
      </c>
      <c r="J123" s="419" t="s">
        <v>831</v>
      </c>
      <c r="K123" s="414" t="s">
        <v>997</v>
      </c>
      <c r="M123" s="414" t="s">
        <v>996</v>
      </c>
      <c r="N123" s="420" t="s">
        <v>829</v>
      </c>
      <c r="O123" s="420">
        <v>123</v>
      </c>
      <c r="P123" s="419" t="s">
        <v>830</v>
      </c>
      <c r="Q123" s="414" t="s">
        <v>995</v>
      </c>
      <c r="R123" s="420" t="s">
        <v>829</v>
      </c>
      <c r="S123" s="420">
        <v>123</v>
      </c>
      <c r="T123" s="419" t="s">
        <v>830</v>
      </c>
      <c r="U123" s="414" t="s">
        <v>997</v>
      </c>
      <c r="W123" s="414" t="s">
        <v>996</v>
      </c>
      <c r="X123" s="420" t="s">
        <v>829</v>
      </c>
      <c r="Y123" s="420">
        <v>123</v>
      </c>
      <c r="Z123" s="419" t="s">
        <v>832</v>
      </c>
      <c r="AA123" s="414" t="s">
        <v>995</v>
      </c>
      <c r="AB123" s="420" t="s">
        <v>829</v>
      </c>
      <c r="AC123" s="420">
        <v>123</v>
      </c>
      <c r="AD123" s="419" t="s">
        <v>832</v>
      </c>
      <c r="AE123" s="414" t="s">
        <v>997</v>
      </c>
    </row>
    <row r="124" spans="3:31" ht="13.5">
      <c r="C124" s="414" t="s">
        <v>996</v>
      </c>
      <c r="D124" s="420" t="s">
        <v>829</v>
      </c>
      <c r="E124" s="420">
        <v>124</v>
      </c>
      <c r="F124" s="419" t="s">
        <v>831</v>
      </c>
      <c r="G124" s="414" t="s">
        <v>995</v>
      </c>
      <c r="H124" s="420" t="s">
        <v>829</v>
      </c>
      <c r="I124" s="420">
        <v>124</v>
      </c>
      <c r="J124" s="419" t="s">
        <v>831</v>
      </c>
      <c r="K124" s="414" t="s">
        <v>997</v>
      </c>
      <c r="M124" s="414" t="s">
        <v>996</v>
      </c>
      <c r="N124" s="420" t="s">
        <v>829</v>
      </c>
      <c r="O124" s="420">
        <v>124</v>
      </c>
      <c r="P124" s="419" t="s">
        <v>830</v>
      </c>
      <c r="Q124" s="414" t="s">
        <v>995</v>
      </c>
      <c r="R124" s="420" t="s">
        <v>829</v>
      </c>
      <c r="S124" s="420">
        <v>124</v>
      </c>
      <c r="T124" s="419" t="s">
        <v>830</v>
      </c>
      <c r="U124" s="414" t="s">
        <v>997</v>
      </c>
      <c r="W124" s="414" t="s">
        <v>996</v>
      </c>
      <c r="X124" s="420" t="s">
        <v>829</v>
      </c>
      <c r="Y124" s="420">
        <v>124</v>
      </c>
      <c r="Z124" s="419" t="s">
        <v>832</v>
      </c>
      <c r="AA124" s="414" t="s">
        <v>995</v>
      </c>
      <c r="AB124" s="420" t="s">
        <v>829</v>
      </c>
      <c r="AC124" s="420">
        <v>124</v>
      </c>
      <c r="AD124" s="419" t="s">
        <v>832</v>
      </c>
      <c r="AE124" s="414" t="s">
        <v>997</v>
      </c>
    </row>
    <row r="125" spans="3:31" ht="13.5">
      <c r="C125" s="414" t="s">
        <v>996</v>
      </c>
      <c r="D125" s="420" t="s">
        <v>829</v>
      </c>
      <c r="E125" s="420">
        <v>125</v>
      </c>
      <c r="F125" s="419" t="s">
        <v>831</v>
      </c>
      <c r="G125" s="414" t="s">
        <v>995</v>
      </c>
      <c r="H125" s="420" t="s">
        <v>829</v>
      </c>
      <c r="I125" s="420">
        <v>125</v>
      </c>
      <c r="J125" s="419" t="s">
        <v>831</v>
      </c>
      <c r="K125" s="414" t="s">
        <v>997</v>
      </c>
      <c r="M125" s="414" t="s">
        <v>996</v>
      </c>
      <c r="N125" s="420" t="s">
        <v>829</v>
      </c>
      <c r="O125" s="420">
        <v>125</v>
      </c>
      <c r="P125" s="419" t="s">
        <v>830</v>
      </c>
      <c r="Q125" s="414" t="s">
        <v>995</v>
      </c>
      <c r="R125" s="420" t="s">
        <v>829</v>
      </c>
      <c r="S125" s="420">
        <v>125</v>
      </c>
      <c r="T125" s="419" t="s">
        <v>830</v>
      </c>
      <c r="U125" s="414" t="s">
        <v>997</v>
      </c>
      <c r="W125" s="414" t="s">
        <v>996</v>
      </c>
      <c r="X125" s="420" t="s">
        <v>829</v>
      </c>
      <c r="Y125" s="420">
        <v>125</v>
      </c>
      <c r="Z125" s="419" t="s">
        <v>832</v>
      </c>
      <c r="AA125" s="414" t="s">
        <v>995</v>
      </c>
      <c r="AB125" s="420" t="s">
        <v>829</v>
      </c>
      <c r="AC125" s="420">
        <v>125</v>
      </c>
      <c r="AD125" s="419" t="s">
        <v>832</v>
      </c>
      <c r="AE125" s="414" t="s">
        <v>997</v>
      </c>
    </row>
    <row r="126" spans="3:31" ht="13.5">
      <c r="C126" s="414" t="s">
        <v>996</v>
      </c>
      <c r="D126" s="420" t="s">
        <v>829</v>
      </c>
      <c r="E126" s="420">
        <v>126</v>
      </c>
      <c r="F126" s="419" t="s">
        <v>831</v>
      </c>
      <c r="G126" s="414" t="s">
        <v>995</v>
      </c>
      <c r="H126" s="420" t="s">
        <v>829</v>
      </c>
      <c r="I126" s="420">
        <v>126</v>
      </c>
      <c r="J126" s="419" t="s">
        <v>831</v>
      </c>
      <c r="K126" s="414" t="s">
        <v>997</v>
      </c>
      <c r="M126" s="414" t="s">
        <v>996</v>
      </c>
      <c r="N126" s="420" t="s">
        <v>829</v>
      </c>
      <c r="O126" s="420">
        <v>126</v>
      </c>
      <c r="P126" s="419" t="s">
        <v>830</v>
      </c>
      <c r="Q126" s="414" t="s">
        <v>995</v>
      </c>
      <c r="R126" s="420" t="s">
        <v>829</v>
      </c>
      <c r="S126" s="420">
        <v>126</v>
      </c>
      <c r="T126" s="419" t="s">
        <v>830</v>
      </c>
      <c r="U126" s="414" t="s">
        <v>997</v>
      </c>
      <c r="W126" s="414" t="s">
        <v>996</v>
      </c>
      <c r="X126" s="420" t="s">
        <v>829</v>
      </c>
      <c r="Y126" s="420">
        <v>126</v>
      </c>
      <c r="Z126" s="419" t="s">
        <v>832</v>
      </c>
      <c r="AA126" s="414" t="s">
        <v>995</v>
      </c>
      <c r="AB126" s="420" t="s">
        <v>829</v>
      </c>
      <c r="AC126" s="420">
        <v>126</v>
      </c>
      <c r="AD126" s="419" t="s">
        <v>832</v>
      </c>
      <c r="AE126" s="414" t="s">
        <v>997</v>
      </c>
    </row>
    <row r="127" spans="3:31" ht="13.5">
      <c r="C127" s="414" t="s">
        <v>996</v>
      </c>
      <c r="D127" s="420" t="s">
        <v>829</v>
      </c>
      <c r="E127" s="420">
        <v>127</v>
      </c>
      <c r="F127" s="419" t="s">
        <v>831</v>
      </c>
      <c r="G127" s="414" t="s">
        <v>995</v>
      </c>
      <c r="H127" s="420" t="s">
        <v>829</v>
      </c>
      <c r="I127" s="420">
        <v>127</v>
      </c>
      <c r="J127" s="419" t="s">
        <v>831</v>
      </c>
      <c r="K127" s="414" t="s">
        <v>997</v>
      </c>
      <c r="M127" s="414" t="s">
        <v>996</v>
      </c>
      <c r="N127" s="420" t="s">
        <v>829</v>
      </c>
      <c r="O127" s="420">
        <v>127</v>
      </c>
      <c r="P127" s="419" t="s">
        <v>830</v>
      </c>
      <c r="Q127" s="414" t="s">
        <v>995</v>
      </c>
      <c r="R127" s="420" t="s">
        <v>829</v>
      </c>
      <c r="S127" s="420">
        <v>127</v>
      </c>
      <c r="T127" s="419" t="s">
        <v>830</v>
      </c>
      <c r="U127" s="414" t="s">
        <v>997</v>
      </c>
      <c r="W127" s="414" t="s">
        <v>996</v>
      </c>
      <c r="X127" s="420" t="s">
        <v>829</v>
      </c>
      <c r="Y127" s="420">
        <v>127</v>
      </c>
      <c r="Z127" s="419" t="s">
        <v>832</v>
      </c>
      <c r="AA127" s="414" t="s">
        <v>995</v>
      </c>
      <c r="AB127" s="420" t="s">
        <v>829</v>
      </c>
      <c r="AC127" s="420">
        <v>127</v>
      </c>
      <c r="AD127" s="419" t="s">
        <v>832</v>
      </c>
      <c r="AE127" s="414" t="s">
        <v>997</v>
      </c>
    </row>
    <row r="128" spans="3:31" ht="13.5">
      <c r="C128" s="414" t="s">
        <v>996</v>
      </c>
      <c r="D128" s="420" t="s">
        <v>829</v>
      </c>
      <c r="E128" s="420">
        <v>128</v>
      </c>
      <c r="F128" s="419" t="s">
        <v>831</v>
      </c>
      <c r="G128" s="414" t="s">
        <v>995</v>
      </c>
      <c r="H128" s="420" t="s">
        <v>829</v>
      </c>
      <c r="I128" s="420">
        <v>128</v>
      </c>
      <c r="J128" s="419" t="s">
        <v>831</v>
      </c>
      <c r="K128" s="414" t="s">
        <v>997</v>
      </c>
      <c r="M128" s="414" t="s">
        <v>996</v>
      </c>
      <c r="N128" s="420" t="s">
        <v>829</v>
      </c>
      <c r="O128" s="420">
        <v>128</v>
      </c>
      <c r="P128" s="419" t="s">
        <v>830</v>
      </c>
      <c r="Q128" s="414" t="s">
        <v>995</v>
      </c>
      <c r="R128" s="420" t="s">
        <v>829</v>
      </c>
      <c r="S128" s="420">
        <v>128</v>
      </c>
      <c r="T128" s="419" t="s">
        <v>830</v>
      </c>
      <c r="U128" s="414" t="s">
        <v>997</v>
      </c>
      <c r="W128" s="414" t="s">
        <v>996</v>
      </c>
      <c r="X128" s="420" t="s">
        <v>829</v>
      </c>
      <c r="Y128" s="420">
        <v>128</v>
      </c>
      <c r="Z128" s="419" t="s">
        <v>832</v>
      </c>
      <c r="AA128" s="414" t="s">
        <v>995</v>
      </c>
      <c r="AB128" s="420" t="s">
        <v>829</v>
      </c>
      <c r="AC128" s="420">
        <v>128</v>
      </c>
      <c r="AD128" s="419" t="s">
        <v>832</v>
      </c>
      <c r="AE128" s="414" t="s">
        <v>997</v>
      </c>
    </row>
    <row r="129" spans="3:31" ht="13.5">
      <c r="C129" s="414" t="s">
        <v>996</v>
      </c>
      <c r="D129" s="420" t="s">
        <v>829</v>
      </c>
      <c r="E129" s="420">
        <v>129</v>
      </c>
      <c r="F129" s="419" t="s">
        <v>831</v>
      </c>
      <c r="G129" s="414" t="s">
        <v>995</v>
      </c>
      <c r="H129" s="420" t="s">
        <v>829</v>
      </c>
      <c r="I129" s="420">
        <v>129</v>
      </c>
      <c r="J129" s="419" t="s">
        <v>831</v>
      </c>
      <c r="K129" s="414" t="s">
        <v>997</v>
      </c>
      <c r="M129" s="414" t="s">
        <v>996</v>
      </c>
      <c r="N129" s="420" t="s">
        <v>829</v>
      </c>
      <c r="O129" s="420">
        <v>129</v>
      </c>
      <c r="P129" s="419" t="s">
        <v>830</v>
      </c>
      <c r="Q129" s="414" t="s">
        <v>995</v>
      </c>
      <c r="R129" s="420" t="s">
        <v>829</v>
      </c>
      <c r="S129" s="420">
        <v>129</v>
      </c>
      <c r="T129" s="419" t="s">
        <v>830</v>
      </c>
      <c r="U129" s="414" t="s">
        <v>997</v>
      </c>
      <c r="W129" s="414" t="s">
        <v>996</v>
      </c>
      <c r="X129" s="420" t="s">
        <v>829</v>
      </c>
      <c r="Y129" s="420">
        <v>129</v>
      </c>
      <c r="Z129" s="419" t="s">
        <v>832</v>
      </c>
      <c r="AA129" s="414" t="s">
        <v>995</v>
      </c>
      <c r="AB129" s="420" t="s">
        <v>829</v>
      </c>
      <c r="AC129" s="420">
        <v>129</v>
      </c>
      <c r="AD129" s="419" t="s">
        <v>832</v>
      </c>
      <c r="AE129" s="414" t="s">
        <v>997</v>
      </c>
    </row>
    <row r="130" spans="3:31" ht="13.5">
      <c r="C130" s="414" t="s">
        <v>996</v>
      </c>
      <c r="D130" s="420" t="s">
        <v>829</v>
      </c>
      <c r="E130" s="420">
        <v>130</v>
      </c>
      <c r="F130" s="419" t="s">
        <v>831</v>
      </c>
      <c r="G130" s="414" t="s">
        <v>995</v>
      </c>
      <c r="H130" s="420" t="s">
        <v>829</v>
      </c>
      <c r="I130" s="420">
        <v>130</v>
      </c>
      <c r="J130" s="419" t="s">
        <v>831</v>
      </c>
      <c r="K130" s="414" t="s">
        <v>997</v>
      </c>
      <c r="M130" s="414" t="s">
        <v>996</v>
      </c>
      <c r="N130" s="420" t="s">
        <v>829</v>
      </c>
      <c r="O130" s="420">
        <v>130</v>
      </c>
      <c r="P130" s="419" t="s">
        <v>830</v>
      </c>
      <c r="Q130" s="414" t="s">
        <v>995</v>
      </c>
      <c r="R130" s="420" t="s">
        <v>829</v>
      </c>
      <c r="S130" s="420">
        <v>130</v>
      </c>
      <c r="T130" s="419" t="s">
        <v>830</v>
      </c>
      <c r="U130" s="414" t="s">
        <v>997</v>
      </c>
      <c r="W130" s="414" t="s">
        <v>996</v>
      </c>
      <c r="X130" s="420" t="s">
        <v>829</v>
      </c>
      <c r="Y130" s="420">
        <v>130</v>
      </c>
      <c r="Z130" s="419" t="s">
        <v>832</v>
      </c>
      <c r="AA130" s="414" t="s">
        <v>995</v>
      </c>
      <c r="AB130" s="420" t="s">
        <v>829</v>
      </c>
      <c r="AC130" s="420">
        <v>130</v>
      </c>
      <c r="AD130" s="419" t="s">
        <v>832</v>
      </c>
      <c r="AE130" s="414" t="s">
        <v>997</v>
      </c>
    </row>
    <row r="131" spans="3:31" ht="13.5">
      <c r="C131" s="414" t="s">
        <v>996</v>
      </c>
      <c r="D131" s="420" t="s">
        <v>829</v>
      </c>
      <c r="E131" s="420">
        <v>131</v>
      </c>
      <c r="F131" s="419" t="s">
        <v>831</v>
      </c>
      <c r="G131" s="414" t="s">
        <v>995</v>
      </c>
      <c r="H131" s="420" t="s">
        <v>829</v>
      </c>
      <c r="I131" s="420">
        <v>131</v>
      </c>
      <c r="J131" s="419" t="s">
        <v>831</v>
      </c>
      <c r="K131" s="414" t="s">
        <v>997</v>
      </c>
      <c r="M131" s="414" t="s">
        <v>996</v>
      </c>
      <c r="N131" s="420" t="s">
        <v>829</v>
      </c>
      <c r="O131" s="420">
        <v>131</v>
      </c>
      <c r="P131" s="419" t="s">
        <v>830</v>
      </c>
      <c r="Q131" s="414" t="s">
        <v>995</v>
      </c>
      <c r="R131" s="420" t="s">
        <v>829</v>
      </c>
      <c r="S131" s="420">
        <v>131</v>
      </c>
      <c r="T131" s="419" t="s">
        <v>830</v>
      </c>
      <c r="U131" s="414" t="s">
        <v>997</v>
      </c>
      <c r="W131" s="414" t="s">
        <v>996</v>
      </c>
      <c r="X131" s="420" t="s">
        <v>829</v>
      </c>
      <c r="Y131" s="420">
        <v>131</v>
      </c>
      <c r="Z131" s="419" t="s">
        <v>832</v>
      </c>
      <c r="AA131" s="414" t="s">
        <v>995</v>
      </c>
      <c r="AB131" s="420" t="s">
        <v>829</v>
      </c>
      <c r="AC131" s="420">
        <v>131</v>
      </c>
      <c r="AD131" s="419" t="s">
        <v>832</v>
      </c>
      <c r="AE131" s="414" t="s">
        <v>997</v>
      </c>
    </row>
    <row r="132" spans="3:31" ht="13.5">
      <c r="C132" s="414" t="s">
        <v>996</v>
      </c>
      <c r="D132" s="420" t="s">
        <v>829</v>
      </c>
      <c r="E132" s="420">
        <v>132</v>
      </c>
      <c r="F132" s="419" t="s">
        <v>831</v>
      </c>
      <c r="G132" s="414" t="s">
        <v>995</v>
      </c>
      <c r="H132" s="420" t="s">
        <v>829</v>
      </c>
      <c r="I132" s="420">
        <v>132</v>
      </c>
      <c r="J132" s="419" t="s">
        <v>831</v>
      </c>
      <c r="K132" s="414" t="s">
        <v>997</v>
      </c>
      <c r="M132" s="414" t="s">
        <v>996</v>
      </c>
      <c r="N132" s="420" t="s">
        <v>829</v>
      </c>
      <c r="O132" s="420">
        <v>132</v>
      </c>
      <c r="P132" s="419" t="s">
        <v>830</v>
      </c>
      <c r="Q132" s="414" t="s">
        <v>995</v>
      </c>
      <c r="R132" s="420" t="s">
        <v>829</v>
      </c>
      <c r="S132" s="420">
        <v>132</v>
      </c>
      <c r="T132" s="419" t="s">
        <v>830</v>
      </c>
      <c r="U132" s="414" t="s">
        <v>997</v>
      </c>
      <c r="W132" s="414" t="s">
        <v>996</v>
      </c>
      <c r="X132" s="420" t="s">
        <v>829</v>
      </c>
      <c r="Y132" s="420">
        <v>132</v>
      </c>
      <c r="Z132" s="419" t="s">
        <v>832</v>
      </c>
      <c r="AA132" s="414" t="s">
        <v>995</v>
      </c>
      <c r="AB132" s="420" t="s">
        <v>829</v>
      </c>
      <c r="AC132" s="420">
        <v>132</v>
      </c>
      <c r="AD132" s="419" t="s">
        <v>832</v>
      </c>
      <c r="AE132" s="414" t="s">
        <v>997</v>
      </c>
    </row>
    <row r="133" spans="3:31" ht="13.5">
      <c r="C133" s="414" t="s">
        <v>996</v>
      </c>
      <c r="D133" s="420" t="s">
        <v>829</v>
      </c>
      <c r="E133" s="420">
        <v>133</v>
      </c>
      <c r="F133" s="419" t="s">
        <v>831</v>
      </c>
      <c r="G133" s="414" t="s">
        <v>995</v>
      </c>
      <c r="H133" s="420" t="s">
        <v>829</v>
      </c>
      <c r="I133" s="420">
        <v>133</v>
      </c>
      <c r="J133" s="419" t="s">
        <v>831</v>
      </c>
      <c r="K133" s="414" t="s">
        <v>997</v>
      </c>
      <c r="M133" s="414" t="s">
        <v>996</v>
      </c>
      <c r="N133" s="420" t="s">
        <v>829</v>
      </c>
      <c r="O133" s="420">
        <v>133</v>
      </c>
      <c r="P133" s="419" t="s">
        <v>830</v>
      </c>
      <c r="Q133" s="414" t="s">
        <v>995</v>
      </c>
      <c r="R133" s="420" t="s">
        <v>829</v>
      </c>
      <c r="S133" s="420">
        <v>133</v>
      </c>
      <c r="T133" s="419" t="s">
        <v>830</v>
      </c>
      <c r="U133" s="414" t="s">
        <v>997</v>
      </c>
      <c r="W133" s="414" t="s">
        <v>996</v>
      </c>
      <c r="X133" s="420" t="s">
        <v>829</v>
      </c>
      <c r="Y133" s="420">
        <v>133</v>
      </c>
      <c r="Z133" s="419" t="s">
        <v>832</v>
      </c>
      <c r="AA133" s="414" t="s">
        <v>995</v>
      </c>
      <c r="AB133" s="420" t="s">
        <v>829</v>
      </c>
      <c r="AC133" s="420">
        <v>133</v>
      </c>
      <c r="AD133" s="419" t="s">
        <v>832</v>
      </c>
      <c r="AE133" s="414" t="s">
        <v>997</v>
      </c>
    </row>
    <row r="134" spans="3:31" ht="13.5">
      <c r="C134" s="414" t="s">
        <v>996</v>
      </c>
      <c r="D134" s="420" t="s">
        <v>829</v>
      </c>
      <c r="E134" s="420">
        <v>134</v>
      </c>
      <c r="F134" s="419" t="s">
        <v>831</v>
      </c>
      <c r="G134" s="414" t="s">
        <v>995</v>
      </c>
      <c r="H134" s="420" t="s">
        <v>829</v>
      </c>
      <c r="I134" s="420">
        <v>134</v>
      </c>
      <c r="J134" s="419" t="s">
        <v>831</v>
      </c>
      <c r="K134" s="414" t="s">
        <v>997</v>
      </c>
      <c r="M134" s="414" t="s">
        <v>996</v>
      </c>
      <c r="N134" s="420" t="s">
        <v>829</v>
      </c>
      <c r="O134" s="420">
        <v>134</v>
      </c>
      <c r="P134" s="419" t="s">
        <v>830</v>
      </c>
      <c r="Q134" s="414" t="s">
        <v>995</v>
      </c>
      <c r="R134" s="420" t="s">
        <v>829</v>
      </c>
      <c r="S134" s="420">
        <v>134</v>
      </c>
      <c r="T134" s="419" t="s">
        <v>830</v>
      </c>
      <c r="U134" s="414" t="s">
        <v>997</v>
      </c>
      <c r="W134" s="414" t="s">
        <v>996</v>
      </c>
      <c r="X134" s="420" t="s">
        <v>829</v>
      </c>
      <c r="Y134" s="420">
        <v>134</v>
      </c>
      <c r="Z134" s="419" t="s">
        <v>832</v>
      </c>
      <c r="AA134" s="414" t="s">
        <v>995</v>
      </c>
      <c r="AB134" s="420" t="s">
        <v>829</v>
      </c>
      <c r="AC134" s="420">
        <v>134</v>
      </c>
      <c r="AD134" s="419" t="s">
        <v>832</v>
      </c>
      <c r="AE134" s="414" t="s">
        <v>997</v>
      </c>
    </row>
    <row r="135" spans="3:31" ht="13.5">
      <c r="C135" s="414" t="s">
        <v>996</v>
      </c>
      <c r="D135" s="420" t="s">
        <v>829</v>
      </c>
      <c r="E135" s="420">
        <v>135</v>
      </c>
      <c r="F135" s="419" t="s">
        <v>831</v>
      </c>
      <c r="G135" s="414" t="s">
        <v>995</v>
      </c>
      <c r="H135" s="420" t="s">
        <v>829</v>
      </c>
      <c r="I135" s="420">
        <v>135</v>
      </c>
      <c r="J135" s="419" t="s">
        <v>831</v>
      </c>
      <c r="K135" s="414" t="s">
        <v>997</v>
      </c>
      <c r="M135" s="414" t="s">
        <v>996</v>
      </c>
      <c r="N135" s="420" t="s">
        <v>829</v>
      </c>
      <c r="O135" s="420">
        <v>135</v>
      </c>
      <c r="P135" s="419" t="s">
        <v>830</v>
      </c>
      <c r="Q135" s="414" t="s">
        <v>995</v>
      </c>
      <c r="R135" s="420" t="s">
        <v>829</v>
      </c>
      <c r="S135" s="420">
        <v>135</v>
      </c>
      <c r="T135" s="419" t="s">
        <v>830</v>
      </c>
      <c r="U135" s="414" t="s">
        <v>997</v>
      </c>
      <c r="W135" s="414" t="s">
        <v>996</v>
      </c>
      <c r="X135" s="420" t="s">
        <v>829</v>
      </c>
      <c r="Y135" s="420">
        <v>135</v>
      </c>
      <c r="Z135" s="419" t="s">
        <v>832</v>
      </c>
      <c r="AA135" s="414" t="s">
        <v>995</v>
      </c>
      <c r="AB135" s="420" t="s">
        <v>829</v>
      </c>
      <c r="AC135" s="420">
        <v>135</v>
      </c>
      <c r="AD135" s="419" t="s">
        <v>832</v>
      </c>
      <c r="AE135" s="414" t="s">
        <v>997</v>
      </c>
    </row>
    <row r="136" spans="3:31" ht="13.5">
      <c r="C136" s="414" t="s">
        <v>996</v>
      </c>
      <c r="D136" s="420" t="s">
        <v>829</v>
      </c>
      <c r="E136" s="420">
        <v>136</v>
      </c>
      <c r="F136" s="419" t="s">
        <v>831</v>
      </c>
      <c r="G136" s="414" t="s">
        <v>995</v>
      </c>
      <c r="H136" s="420" t="s">
        <v>829</v>
      </c>
      <c r="I136" s="420">
        <v>136</v>
      </c>
      <c r="J136" s="419" t="s">
        <v>831</v>
      </c>
      <c r="K136" s="414" t="s">
        <v>997</v>
      </c>
      <c r="M136" s="414" t="s">
        <v>996</v>
      </c>
      <c r="N136" s="420" t="s">
        <v>829</v>
      </c>
      <c r="O136" s="420">
        <v>136</v>
      </c>
      <c r="P136" s="419" t="s">
        <v>830</v>
      </c>
      <c r="Q136" s="414" t="s">
        <v>995</v>
      </c>
      <c r="R136" s="420" t="s">
        <v>829</v>
      </c>
      <c r="S136" s="420">
        <v>136</v>
      </c>
      <c r="T136" s="419" t="s">
        <v>830</v>
      </c>
      <c r="U136" s="414" t="s">
        <v>997</v>
      </c>
      <c r="W136" s="414" t="s">
        <v>996</v>
      </c>
      <c r="X136" s="420" t="s">
        <v>829</v>
      </c>
      <c r="Y136" s="420">
        <v>136</v>
      </c>
      <c r="Z136" s="419" t="s">
        <v>832</v>
      </c>
      <c r="AA136" s="414" t="s">
        <v>995</v>
      </c>
      <c r="AB136" s="420" t="s">
        <v>829</v>
      </c>
      <c r="AC136" s="420">
        <v>136</v>
      </c>
      <c r="AD136" s="419" t="s">
        <v>832</v>
      </c>
      <c r="AE136" s="414" t="s">
        <v>997</v>
      </c>
    </row>
    <row r="137" spans="3:31" ht="13.5">
      <c r="C137" s="414" t="s">
        <v>996</v>
      </c>
      <c r="D137" s="420" t="s">
        <v>829</v>
      </c>
      <c r="E137" s="420">
        <v>137</v>
      </c>
      <c r="F137" s="419" t="s">
        <v>831</v>
      </c>
      <c r="G137" s="414" t="s">
        <v>995</v>
      </c>
      <c r="H137" s="420" t="s">
        <v>829</v>
      </c>
      <c r="I137" s="420">
        <v>137</v>
      </c>
      <c r="J137" s="419" t="s">
        <v>831</v>
      </c>
      <c r="K137" s="414" t="s">
        <v>997</v>
      </c>
      <c r="M137" s="414" t="s">
        <v>996</v>
      </c>
      <c r="N137" s="420" t="s">
        <v>829</v>
      </c>
      <c r="O137" s="420">
        <v>137</v>
      </c>
      <c r="P137" s="419" t="s">
        <v>830</v>
      </c>
      <c r="Q137" s="414" t="s">
        <v>995</v>
      </c>
      <c r="R137" s="420" t="s">
        <v>829</v>
      </c>
      <c r="S137" s="420">
        <v>137</v>
      </c>
      <c r="T137" s="419" t="s">
        <v>830</v>
      </c>
      <c r="U137" s="414" t="s">
        <v>997</v>
      </c>
      <c r="W137" s="414" t="s">
        <v>996</v>
      </c>
      <c r="X137" s="420" t="s">
        <v>829</v>
      </c>
      <c r="Y137" s="420">
        <v>137</v>
      </c>
      <c r="Z137" s="419" t="s">
        <v>832</v>
      </c>
      <c r="AA137" s="414" t="s">
        <v>995</v>
      </c>
      <c r="AB137" s="420" t="s">
        <v>829</v>
      </c>
      <c r="AC137" s="420">
        <v>137</v>
      </c>
      <c r="AD137" s="419" t="s">
        <v>832</v>
      </c>
      <c r="AE137" s="414" t="s">
        <v>997</v>
      </c>
    </row>
    <row r="138" spans="3:31" ht="13.5">
      <c r="C138" s="414" t="s">
        <v>996</v>
      </c>
      <c r="D138" s="420" t="s">
        <v>829</v>
      </c>
      <c r="E138" s="420">
        <v>138</v>
      </c>
      <c r="F138" s="419" t="s">
        <v>831</v>
      </c>
      <c r="G138" s="414" t="s">
        <v>995</v>
      </c>
      <c r="H138" s="420" t="s">
        <v>829</v>
      </c>
      <c r="I138" s="420">
        <v>138</v>
      </c>
      <c r="J138" s="419" t="s">
        <v>831</v>
      </c>
      <c r="K138" s="414" t="s">
        <v>997</v>
      </c>
      <c r="M138" s="414" t="s">
        <v>996</v>
      </c>
      <c r="N138" s="420" t="s">
        <v>829</v>
      </c>
      <c r="O138" s="420">
        <v>138</v>
      </c>
      <c r="P138" s="419" t="s">
        <v>830</v>
      </c>
      <c r="Q138" s="414" t="s">
        <v>995</v>
      </c>
      <c r="R138" s="420" t="s">
        <v>829</v>
      </c>
      <c r="S138" s="420">
        <v>138</v>
      </c>
      <c r="T138" s="419" t="s">
        <v>830</v>
      </c>
      <c r="U138" s="414" t="s">
        <v>997</v>
      </c>
      <c r="W138" s="414" t="s">
        <v>996</v>
      </c>
      <c r="X138" s="420" t="s">
        <v>829</v>
      </c>
      <c r="Y138" s="420">
        <v>138</v>
      </c>
      <c r="Z138" s="419" t="s">
        <v>832</v>
      </c>
      <c r="AA138" s="414" t="s">
        <v>995</v>
      </c>
      <c r="AB138" s="420" t="s">
        <v>829</v>
      </c>
      <c r="AC138" s="420">
        <v>138</v>
      </c>
      <c r="AD138" s="419" t="s">
        <v>832</v>
      </c>
      <c r="AE138" s="414" t="s">
        <v>997</v>
      </c>
    </row>
    <row r="139" spans="3:31" ht="13.5">
      <c r="C139" s="414" t="s">
        <v>996</v>
      </c>
      <c r="D139" s="420" t="s">
        <v>829</v>
      </c>
      <c r="E139" s="420">
        <v>139</v>
      </c>
      <c r="F139" s="419" t="s">
        <v>831</v>
      </c>
      <c r="G139" s="414" t="s">
        <v>995</v>
      </c>
      <c r="H139" s="420" t="s">
        <v>829</v>
      </c>
      <c r="I139" s="420">
        <v>139</v>
      </c>
      <c r="J139" s="419" t="s">
        <v>831</v>
      </c>
      <c r="K139" s="414" t="s">
        <v>997</v>
      </c>
      <c r="M139" s="414" t="s">
        <v>996</v>
      </c>
      <c r="N139" s="420" t="s">
        <v>829</v>
      </c>
      <c r="O139" s="420">
        <v>139</v>
      </c>
      <c r="P139" s="419" t="s">
        <v>830</v>
      </c>
      <c r="Q139" s="414" t="s">
        <v>995</v>
      </c>
      <c r="R139" s="420" t="s">
        <v>829</v>
      </c>
      <c r="S139" s="420">
        <v>139</v>
      </c>
      <c r="T139" s="419" t="s">
        <v>830</v>
      </c>
      <c r="U139" s="414" t="s">
        <v>997</v>
      </c>
      <c r="W139" s="414" t="s">
        <v>996</v>
      </c>
      <c r="X139" s="420" t="s">
        <v>829</v>
      </c>
      <c r="Y139" s="420">
        <v>139</v>
      </c>
      <c r="Z139" s="419" t="s">
        <v>832</v>
      </c>
      <c r="AA139" s="414" t="s">
        <v>995</v>
      </c>
      <c r="AB139" s="420" t="s">
        <v>829</v>
      </c>
      <c r="AC139" s="420">
        <v>139</v>
      </c>
      <c r="AD139" s="419" t="s">
        <v>832</v>
      </c>
      <c r="AE139" s="414" t="s">
        <v>997</v>
      </c>
    </row>
    <row r="140" spans="3:31" ht="13.5">
      <c r="C140" s="414" t="s">
        <v>996</v>
      </c>
      <c r="D140" s="420" t="s">
        <v>829</v>
      </c>
      <c r="E140" s="420">
        <v>140</v>
      </c>
      <c r="F140" s="419" t="s">
        <v>831</v>
      </c>
      <c r="G140" s="414" t="s">
        <v>995</v>
      </c>
      <c r="H140" s="420" t="s">
        <v>829</v>
      </c>
      <c r="I140" s="420">
        <v>140</v>
      </c>
      <c r="J140" s="419" t="s">
        <v>831</v>
      </c>
      <c r="K140" s="414" t="s">
        <v>997</v>
      </c>
      <c r="M140" s="414" t="s">
        <v>996</v>
      </c>
      <c r="N140" s="420" t="s">
        <v>829</v>
      </c>
      <c r="O140" s="420">
        <v>140</v>
      </c>
      <c r="P140" s="419" t="s">
        <v>830</v>
      </c>
      <c r="Q140" s="414" t="s">
        <v>995</v>
      </c>
      <c r="R140" s="420" t="s">
        <v>829</v>
      </c>
      <c r="S140" s="420">
        <v>140</v>
      </c>
      <c r="T140" s="419" t="s">
        <v>830</v>
      </c>
      <c r="U140" s="414" t="s">
        <v>997</v>
      </c>
      <c r="W140" s="414" t="s">
        <v>996</v>
      </c>
      <c r="X140" s="420" t="s">
        <v>829</v>
      </c>
      <c r="Y140" s="420">
        <v>140</v>
      </c>
      <c r="Z140" s="419" t="s">
        <v>832</v>
      </c>
      <c r="AA140" s="414" t="s">
        <v>995</v>
      </c>
      <c r="AB140" s="420" t="s">
        <v>829</v>
      </c>
      <c r="AC140" s="420">
        <v>140</v>
      </c>
      <c r="AD140" s="419" t="s">
        <v>832</v>
      </c>
      <c r="AE140" s="414" t="s">
        <v>997</v>
      </c>
    </row>
    <row r="141" spans="3:31" ht="13.5">
      <c r="C141" s="414" t="s">
        <v>996</v>
      </c>
      <c r="D141" s="420" t="s">
        <v>829</v>
      </c>
      <c r="E141" s="420">
        <v>141</v>
      </c>
      <c r="F141" s="419" t="s">
        <v>831</v>
      </c>
      <c r="G141" s="414" t="s">
        <v>995</v>
      </c>
      <c r="H141" s="420" t="s">
        <v>829</v>
      </c>
      <c r="I141" s="420">
        <v>141</v>
      </c>
      <c r="J141" s="419" t="s">
        <v>831</v>
      </c>
      <c r="K141" s="414" t="s">
        <v>997</v>
      </c>
      <c r="M141" s="414" t="s">
        <v>996</v>
      </c>
      <c r="N141" s="420" t="s">
        <v>829</v>
      </c>
      <c r="O141" s="420">
        <v>141</v>
      </c>
      <c r="P141" s="419" t="s">
        <v>830</v>
      </c>
      <c r="Q141" s="414" t="s">
        <v>995</v>
      </c>
      <c r="R141" s="420" t="s">
        <v>829</v>
      </c>
      <c r="S141" s="420">
        <v>141</v>
      </c>
      <c r="T141" s="419" t="s">
        <v>830</v>
      </c>
      <c r="U141" s="414" t="s">
        <v>997</v>
      </c>
      <c r="W141" s="414" t="s">
        <v>996</v>
      </c>
      <c r="X141" s="420" t="s">
        <v>829</v>
      </c>
      <c r="Y141" s="420">
        <v>141</v>
      </c>
      <c r="Z141" s="419" t="s">
        <v>832</v>
      </c>
      <c r="AA141" s="414" t="s">
        <v>995</v>
      </c>
      <c r="AB141" s="420" t="s">
        <v>829</v>
      </c>
      <c r="AC141" s="420">
        <v>141</v>
      </c>
      <c r="AD141" s="419" t="s">
        <v>832</v>
      </c>
      <c r="AE141" s="414" t="s">
        <v>997</v>
      </c>
    </row>
    <row r="142" spans="3:31" ht="13.5">
      <c r="C142" s="414" t="s">
        <v>996</v>
      </c>
      <c r="D142" s="420" t="s">
        <v>829</v>
      </c>
      <c r="E142" s="420">
        <v>142</v>
      </c>
      <c r="F142" s="419" t="s">
        <v>831</v>
      </c>
      <c r="G142" s="414" t="s">
        <v>995</v>
      </c>
      <c r="H142" s="420" t="s">
        <v>829</v>
      </c>
      <c r="I142" s="420">
        <v>142</v>
      </c>
      <c r="J142" s="419" t="s">
        <v>831</v>
      </c>
      <c r="K142" s="414" t="s">
        <v>997</v>
      </c>
      <c r="M142" s="414" t="s">
        <v>996</v>
      </c>
      <c r="N142" s="420" t="s">
        <v>829</v>
      </c>
      <c r="O142" s="420">
        <v>142</v>
      </c>
      <c r="P142" s="419" t="s">
        <v>830</v>
      </c>
      <c r="Q142" s="414" t="s">
        <v>995</v>
      </c>
      <c r="R142" s="420" t="s">
        <v>829</v>
      </c>
      <c r="S142" s="420">
        <v>142</v>
      </c>
      <c r="T142" s="419" t="s">
        <v>830</v>
      </c>
      <c r="U142" s="414" t="s">
        <v>997</v>
      </c>
      <c r="W142" s="414" t="s">
        <v>996</v>
      </c>
      <c r="X142" s="420" t="s">
        <v>829</v>
      </c>
      <c r="Y142" s="420">
        <v>142</v>
      </c>
      <c r="Z142" s="419" t="s">
        <v>832</v>
      </c>
      <c r="AA142" s="414" t="s">
        <v>995</v>
      </c>
      <c r="AB142" s="420" t="s">
        <v>829</v>
      </c>
      <c r="AC142" s="420">
        <v>142</v>
      </c>
      <c r="AD142" s="419" t="s">
        <v>832</v>
      </c>
      <c r="AE142" s="414" t="s">
        <v>997</v>
      </c>
    </row>
    <row r="143" spans="3:31" ht="13.5">
      <c r="C143" s="414" t="s">
        <v>996</v>
      </c>
      <c r="D143" s="420" t="s">
        <v>829</v>
      </c>
      <c r="E143" s="420">
        <v>143</v>
      </c>
      <c r="F143" s="419" t="s">
        <v>831</v>
      </c>
      <c r="G143" s="414" t="s">
        <v>995</v>
      </c>
      <c r="H143" s="420" t="s">
        <v>829</v>
      </c>
      <c r="I143" s="420">
        <v>143</v>
      </c>
      <c r="J143" s="419" t="s">
        <v>831</v>
      </c>
      <c r="K143" s="414" t="s">
        <v>997</v>
      </c>
      <c r="M143" s="414" t="s">
        <v>996</v>
      </c>
      <c r="N143" s="420" t="s">
        <v>829</v>
      </c>
      <c r="O143" s="420">
        <v>143</v>
      </c>
      <c r="P143" s="419" t="s">
        <v>830</v>
      </c>
      <c r="Q143" s="414" t="s">
        <v>995</v>
      </c>
      <c r="R143" s="420" t="s">
        <v>829</v>
      </c>
      <c r="S143" s="420">
        <v>143</v>
      </c>
      <c r="T143" s="419" t="s">
        <v>830</v>
      </c>
      <c r="U143" s="414" t="s">
        <v>997</v>
      </c>
      <c r="W143" s="414" t="s">
        <v>996</v>
      </c>
      <c r="X143" s="420" t="s">
        <v>829</v>
      </c>
      <c r="Y143" s="420">
        <v>143</v>
      </c>
      <c r="Z143" s="419" t="s">
        <v>832</v>
      </c>
      <c r="AA143" s="414" t="s">
        <v>995</v>
      </c>
      <c r="AB143" s="420" t="s">
        <v>829</v>
      </c>
      <c r="AC143" s="420">
        <v>143</v>
      </c>
      <c r="AD143" s="419" t="s">
        <v>832</v>
      </c>
      <c r="AE143" s="414" t="s">
        <v>997</v>
      </c>
    </row>
    <row r="144" spans="3:31" ht="13.5">
      <c r="C144" s="414" t="s">
        <v>996</v>
      </c>
      <c r="D144" s="420" t="s">
        <v>829</v>
      </c>
      <c r="E144" s="420">
        <v>144</v>
      </c>
      <c r="F144" s="419" t="s">
        <v>831</v>
      </c>
      <c r="G144" s="414" t="s">
        <v>995</v>
      </c>
      <c r="H144" s="420" t="s">
        <v>829</v>
      </c>
      <c r="I144" s="420">
        <v>144</v>
      </c>
      <c r="J144" s="419" t="s">
        <v>831</v>
      </c>
      <c r="K144" s="414" t="s">
        <v>997</v>
      </c>
      <c r="M144" s="414" t="s">
        <v>996</v>
      </c>
      <c r="N144" s="420" t="s">
        <v>829</v>
      </c>
      <c r="O144" s="420">
        <v>144</v>
      </c>
      <c r="P144" s="419" t="s">
        <v>830</v>
      </c>
      <c r="Q144" s="414" t="s">
        <v>995</v>
      </c>
      <c r="R144" s="420" t="s">
        <v>829</v>
      </c>
      <c r="S144" s="420">
        <v>144</v>
      </c>
      <c r="T144" s="419" t="s">
        <v>830</v>
      </c>
      <c r="U144" s="414" t="s">
        <v>997</v>
      </c>
      <c r="W144" s="414" t="s">
        <v>996</v>
      </c>
      <c r="X144" s="420" t="s">
        <v>829</v>
      </c>
      <c r="Y144" s="420">
        <v>144</v>
      </c>
      <c r="Z144" s="419" t="s">
        <v>832</v>
      </c>
      <c r="AA144" s="414" t="s">
        <v>995</v>
      </c>
      <c r="AB144" s="420" t="s">
        <v>829</v>
      </c>
      <c r="AC144" s="420">
        <v>144</v>
      </c>
      <c r="AD144" s="419" t="s">
        <v>832</v>
      </c>
      <c r="AE144" s="414" t="s">
        <v>997</v>
      </c>
    </row>
    <row r="145" spans="3:31" ht="13.5">
      <c r="C145" s="414" t="s">
        <v>996</v>
      </c>
      <c r="D145" s="420" t="s">
        <v>829</v>
      </c>
      <c r="E145" s="420">
        <v>145</v>
      </c>
      <c r="F145" s="419" t="s">
        <v>831</v>
      </c>
      <c r="G145" s="414" t="s">
        <v>995</v>
      </c>
      <c r="H145" s="420" t="s">
        <v>829</v>
      </c>
      <c r="I145" s="420">
        <v>145</v>
      </c>
      <c r="J145" s="419" t="s">
        <v>831</v>
      </c>
      <c r="K145" s="414" t="s">
        <v>997</v>
      </c>
      <c r="M145" s="414" t="s">
        <v>996</v>
      </c>
      <c r="N145" s="420" t="s">
        <v>829</v>
      </c>
      <c r="O145" s="420">
        <v>145</v>
      </c>
      <c r="P145" s="419" t="s">
        <v>830</v>
      </c>
      <c r="Q145" s="414" t="s">
        <v>995</v>
      </c>
      <c r="R145" s="420" t="s">
        <v>829</v>
      </c>
      <c r="S145" s="420">
        <v>145</v>
      </c>
      <c r="T145" s="419" t="s">
        <v>830</v>
      </c>
      <c r="U145" s="414" t="s">
        <v>997</v>
      </c>
      <c r="W145" s="414" t="s">
        <v>996</v>
      </c>
      <c r="X145" s="420" t="s">
        <v>829</v>
      </c>
      <c r="Y145" s="420">
        <v>145</v>
      </c>
      <c r="Z145" s="419" t="s">
        <v>832</v>
      </c>
      <c r="AA145" s="414" t="s">
        <v>995</v>
      </c>
      <c r="AB145" s="420" t="s">
        <v>829</v>
      </c>
      <c r="AC145" s="420">
        <v>145</v>
      </c>
      <c r="AD145" s="419" t="s">
        <v>832</v>
      </c>
      <c r="AE145" s="414" t="s">
        <v>997</v>
      </c>
    </row>
    <row r="146" spans="3:31" ht="13.5">
      <c r="C146" s="414" t="s">
        <v>996</v>
      </c>
      <c r="D146" s="420" t="s">
        <v>829</v>
      </c>
      <c r="E146" s="420">
        <v>146</v>
      </c>
      <c r="F146" s="419" t="s">
        <v>831</v>
      </c>
      <c r="G146" s="414" t="s">
        <v>995</v>
      </c>
      <c r="H146" s="420" t="s">
        <v>829</v>
      </c>
      <c r="I146" s="420">
        <v>146</v>
      </c>
      <c r="J146" s="419" t="s">
        <v>831</v>
      </c>
      <c r="K146" s="414" t="s">
        <v>997</v>
      </c>
      <c r="M146" s="414" t="s">
        <v>996</v>
      </c>
      <c r="N146" s="420" t="s">
        <v>829</v>
      </c>
      <c r="O146" s="420">
        <v>146</v>
      </c>
      <c r="P146" s="419" t="s">
        <v>830</v>
      </c>
      <c r="Q146" s="414" t="s">
        <v>995</v>
      </c>
      <c r="R146" s="420" t="s">
        <v>829</v>
      </c>
      <c r="S146" s="420">
        <v>146</v>
      </c>
      <c r="T146" s="419" t="s">
        <v>830</v>
      </c>
      <c r="U146" s="414" t="s">
        <v>997</v>
      </c>
      <c r="W146" s="414" t="s">
        <v>996</v>
      </c>
      <c r="X146" s="420" t="s">
        <v>829</v>
      </c>
      <c r="Y146" s="420">
        <v>146</v>
      </c>
      <c r="Z146" s="419" t="s">
        <v>832</v>
      </c>
      <c r="AA146" s="414" t="s">
        <v>995</v>
      </c>
      <c r="AB146" s="420" t="s">
        <v>829</v>
      </c>
      <c r="AC146" s="420">
        <v>146</v>
      </c>
      <c r="AD146" s="419" t="s">
        <v>832</v>
      </c>
      <c r="AE146" s="414" t="s">
        <v>997</v>
      </c>
    </row>
    <row r="147" spans="3:31" ht="13.5">
      <c r="C147" s="414" t="s">
        <v>996</v>
      </c>
      <c r="D147" s="420" t="s">
        <v>829</v>
      </c>
      <c r="E147" s="420">
        <v>147</v>
      </c>
      <c r="F147" s="419" t="s">
        <v>831</v>
      </c>
      <c r="G147" s="414" t="s">
        <v>995</v>
      </c>
      <c r="H147" s="420" t="s">
        <v>829</v>
      </c>
      <c r="I147" s="420">
        <v>147</v>
      </c>
      <c r="J147" s="419" t="s">
        <v>831</v>
      </c>
      <c r="K147" s="414" t="s">
        <v>997</v>
      </c>
      <c r="M147" s="414" t="s">
        <v>996</v>
      </c>
      <c r="N147" s="420" t="s">
        <v>829</v>
      </c>
      <c r="O147" s="420">
        <v>147</v>
      </c>
      <c r="P147" s="419" t="s">
        <v>830</v>
      </c>
      <c r="Q147" s="414" t="s">
        <v>995</v>
      </c>
      <c r="R147" s="420" t="s">
        <v>829</v>
      </c>
      <c r="S147" s="420">
        <v>147</v>
      </c>
      <c r="T147" s="419" t="s">
        <v>830</v>
      </c>
      <c r="U147" s="414" t="s">
        <v>997</v>
      </c>
      <c r="W147" s="414" t="s">
        <v>996</v>
      </c>
      <c r="X147" s="420" t="s">
        <v>829</v>
      </c>
      <c r="Y147" s="420">
        <v>147</v>
      </c>
      <c r="Z147" s="419" t="s">
        <v>832</v>
      </c>
      <c r="AA147" s="414" t="s">
        <v>995</v>
      </c>
      <c r="AB147" s="420" t="s">
        <v>829</v>
      </c>
      <c r="AC147" s="420">
        <v>147</v>
      </c>
      <c r="AD147" s="419" t="s">
        <v>832</v>
      </c>
      <c r="AE147" s="414" t="s">
        <v>997</v>
      </c>
    </row>
    <row r="148" spans="3:31" ht="13.5">
      <c r="C148" s="414" t="s">
        <v>996</v>
      </c>
      <c r="D148" s="420" t="s">
        <v>829</v>
      </c>
      <c r="E148" s="420">
        <v>148</v>
      </c>
      <c r="F148" s="419" t="s">
        <v>831</v>
      </c>
      <c r="G148" s="414" t="s">
        <v>995</v>
      </c>
      <c r="H148" s="420" t="s">
        <v>829</v>
      </c>
      <c r="I148" s="420">
        <v>148</v>
      </c>
      <c r="J148" s="419" t="s">
        <v>831</v>
      </c>
      <c r="K148" s="414" t="s">
        <v>997</v>
      </c>
      <c r="M148" s="414" t="s">
        <v>996</v>
      </c>
      <c r="N148" s="420" t="s">
        <v>829</v>
      </c>
      <c r="O148" s="420">
        <v>148</v>
      </c>
      <c r="P148" s="419" t="s">
        <v>830</v>
      </c>
      <c r="Q148" s="414" t="s">
        <v>995</v>
      </c>
      <c r="R148" s="420" t="s">
        <v>829</v>
      </c>
      <c r="S148" s="420">
        <v>148</v>
      </c>
      <c r="T148" s="419" t="s">
        <v>830</v>
      </c>
      <c r="U148" s="414" t="s">
        <v>997</v>
      </c>
      <c r="W148" s="414" t="s">
        <v>996</v>
      </c>
      <c r="X148" s="420" t="s">
        <v>829</v>
      </c>
      <c r="Y148" s="420">
        <v>148</v>
      </c>
      <c r="Z148" s="419" t="s">
        <v>832</v>
      </c>
      <c r="AA148" s="414" t="s">
        <v>995</v>
      </c>
      <c r="AB148" s="420" t="s">
        <v>829</v>
      </c>
      <c r="AC148" s="420">
        <v>148</v>
      </c>
      <c r="AD148" s="419" t="s">
        <v>832</v>
      </c>
      <c r="AE148" s="414" t="s">
        <v>997</v>
      </c>
    </row>
    <row r="149" spans="3:31" ht="13.5">
      <c r="C149" s="414" t="s">
        <v>996</v>
      </c>
      <c r="D149" s="420" t="s">
        <v>829</v>
      </c>
      <c r="E149" s="420">
        <v>149</v>
      </c>
      <c r="F149" s="419" t="s">
        <v>831</v>
      </c>
      <c r="G149" s="414" t="s">
        <v>995</v>
      </c>
      <c r="H149" s="420" t="s">
        <v>829</v>
      </c>
      <c r="I149" s="420">
        <v>149</v>
      </c>
      <c r="J149" s="419" t="s">
        <v>831</v>
      </c>
      <c r="K149" s="414" t="s">
        <v>997</v>
      </c>
      <c r="M149" s="414" t="s">
        <v>996</v>
      </c>
      <c r="N149" s="420" t="s">
        <v>829</v>
      </c>
      <c r="O149" s="420">
        <v>149</v>
      </c>
      <c r="P149" s="419" t="s">
        <v>830</v>
      </c>
      <c r="Q149" s="414" t="s">
        <v>995</v>
      </c>
      <c r="R149" s="420" t="s">
        <v>829</v>
      </c>
      <c r="S149" s="420">
        <v>149</v>
      </c>
      <c r="T149" s="419" t="s">
        <v>830</v>
      </c>
      <c r="U149" s="414" t="s">
        <v>997</v>
      </c>
      <c r="W149" s="414" t="s">
        <v>996</v>
      </c>
      <c r="X149" s="420" t="s">
        <v>829</v>
      </c>
      <c r="Y149" s="420">
        <v>149</v>
      </c>
      <c r="Z149" s="419" t="s">
        <v>832</v>
      </c>
      <c r="AA149" s="414" t="s">
        <v>995</v>
      </c>
      <c r="AB149" s="420" t="s">
        <v>829</v>
      </c>
      <c r="AC149" s="420">
        <v>149</v>
      </c>
      <c r="AD149" s="419" t="s">
        <v>832</v>
      </c>
      <c r="AE149" s="414" t="s">
        <v>997</v>
      </c>
    </row>
    <row r="150" spans="3:31" ht="13.5">
      <c r="C150" s="414" t="s">
        <v>996</v>
      </c>
      <c r="D150" s="420" t="s">
        <v>829</v>
      </c>
      <c r="E150" s="420">
        <v>150</v>
      </c>
      <c r="F150" s="419" t="s">
        <v>831</v>
      </c>
      <c r="G150" s="414" t="s">
        <v>995</v>
      </c>
      <c r="H150" s="420" t="s">
        <v>829</v>
      </c>
      <c r="I150" s="420">
        <v>150</v>
      </c>
      <c r="J150" s="419" t="s">
        <v>831</v>
      </c>
      <c r="K150" s="414" t="s">
        <v>997</v>
      </c>
      <c r="M150" s="414" t="s">
        <v>996</v>
      </c>
      <c r="N150" s="420" t="s">
        <v>829</v>
      </c>
      <c r="O150" s="420">
        <v>150</v>
      </c>
      <c r="P150" s="419" t="s">
        <v>830</v>
      </c>
      <c r="Q150" s="414" t="s">
        <v>995</v>
      </c>
      <c r="R150" s="420" t="s">
        <v>829</v>
      </c>
      <c r="S150" s="420">
        <v>150</v>
      </c>
      <c r="T150" s="419" t="s">
        <v>830</v>
      </c>
      <c r="U150" s="414" t="s">
        <v>997</v>
      </c>
      <c r="W150" s="414" t="s">
        <v>996</v>
      </c>
      <c r="X150" s="420" t="s">
        <v>829</v>
      </c>
      <c r="Y150" s="420">
        <v>150</v>
      </c>
      <c r="Z150" s="419" t="s">
        <v>832</v>
      </c>
      <c r="AA150" s="414" t="s">
        <v>995</v>
      </c>
      <c r="AB150" s="420" t="s">
        <v>829</v>
      </c>
      <c r="AC150" s="420">
        <v>150</v>
      </c>
      <c r="AD150" s="419" t="s">
        <v>832</v>
      </c>
      <c r="AE150" s="414" t="s">
        <v>997</v>
      </c>
    </row>
    <row r="151" spans="3:31" ht="13.5">
      <c r="C151" s="414" t="s">
        <v>996</v>
      </c>
      <c r="D151" s="420" t="s">
        <v>829</v>
      </c>
      <c r="E151" s="420">
        <v>151</v>
      </c>
      <c r="F151" s="419" t="s">
        <v>831</v>
      </c>
      <c r="G151" s="414" t="s">
        <v>995</v>
      </c>
      <c r="H151" s="420" t="s">
        <v>829</v>
      </c>
      <c r="I151" s="420">
        <v>151</v>
      </c>
      <c r="J151" s="419" t="s">
        <v>831</v>
      </c>
      <c r="K151" s="414" t="s">
        <v>997</v>
      </c>
      <c r="M151" s="414" t="s">
        <v>996</v>
      </c>
      <c r="N151" s="420" t="s">
        <v>829</v>
      </c>
      <c r="O151" s="420">
        <v>151</v>
      </c>
      <c r="P151" s="419" t="s">
        <v>830</v>
      </c>
      <c r="Q151" s="414" t="s">
        <v>995</v>
      </c>
      <c r="R151" s="420" t="s">
        <v>829</v>
      </c>
      <c r="S151" s="420">
        <v>151</v>
      </c>
      <c r="T151" s="419" t="s">
        <v>830</v>
      </c>
      <c r="U151" s="414" t="s">
        <v>997</v>
      </c>
      <c r="W151" s="414" t="s">
        <v>996</v>
      </c>
      <c r="X151" s="420" t="s">
        <v>829</v>
      </c>
      <c r="Y151" s="420">
        <v>151</v>
      </c>
      <c r="Z151" s="419" t="s">
        <v>832</v>
      </c>
      <c r="AA151" s="414" t="s">
        <v>995</v>
      </c>
      <c r="AB151" s="420" t="s">
        <v>829</v>
      </c>
      <c r="AC151" s="420">
        <v>151</v>
      </c>
      <c r="AD151" s="419" t="s">
        <v>832</v>
      </c>
      <c r="AE151" s="414" t="s">
        <v>997</v>
      </c>
    </row>
    <row r="152" spans="3:31" ht="13.5">
      <c r="C152" s="414" t="s">
        <v>996</v>
      </c>
      <c r="D152" s="420" t="s">
        <v>829</v>
      </c>
      <c r="E152" s="420">
        <v>152</v>
      </c>
      <c r="F152" s="419" t="s">
        <v>831</v>
      </c>
      <c r="G152" s="414" t="s">
        <v>995</v>
      </c>
      <c r="H152" s="420" t="s">
        <v>829</v>
      </c>
      <c r="I152" s="420">
        <v>152</v>
      </c>
      <c r="J152" s="419" t="s">
        <v>831</v>
      </c>
      <c r="K152" s="414" t="s">
        <v>997</v>
      </c>
      <c r="M152" s="414" t="s">
        <v>996</v>
      </c>
      <c r="N152" s="420" t="s">
        <v>829</v>
      </c>
      <c r="O152" s="420">
        <v>152</v>
      </c>
      <c r="P152" s="419" t="s">
        <v>830</v>
      </c>
      <c r="Q152" s="414" t="s">
        <v>995</v>
      </c>
      <c r="R152" s="420" t="s">
        <v>829</v>
      </c>
      <c r="S152" s="420">
        <v>152</v>
      </c>
      <c r="T152" s="419" t="s">
        <v>830</v>
      </c>
      <c r="U152" s="414" t="s">
        <v>997</v>
      </c>
      <c r="W152" s="414" t="s">
        <v>996</v>
      </c>
      <c r="X152" s="420" t="s">
        <v>829</v>
      </c>
      <c r="Y152" s="420">
        <v>152</v>
      </c>
      <c r="Z152" s="419" t="s">
        <v>832</v>
      </c>
      <c r="AA152" s="414" t="s">
        <v>995</v>
      </c>
      <c r="AB152" s="420" t="s">
        <v>829</v>
      </c>
      <c r="AC152" s="420">
        <v>152</v>
      </c>
      <c r="AD152" s="419" t="s">
        <v>832</v>
      </c>
      <c r="AE152" s="414" t="s">
        <v>997</v>
      </c>
    </row>
    <row r="153" spans="3:31" ht="13.5">
      <c r="C153" s="414" t="s">
        <v>996</v>
      </c>
      <c r="D153" s="420" t="s">
        <v>829</v>
      </c>
      <c r="E153" s="420">
        <v>153</v>
      </c>
      <c r="F153" s="419" t="s">
        <v>831</v>
      </c>
      <c r="G153" s="414" t="s">
        <v>995</v>
      </c>
      <c r="H153" s="420" t="s">
        <v>829</v>
      </c>
      <c r="I153" s="420">
        <v>153</v>
      </c>
      <c r="J153" s="419" t="s">
        <v>831</v>
      </c>
      <c r="K153" s="414" t="s">
        <v>997</v>
      </c>
      <c r="M153" s="414" t="s">
        <v>996</v>
      </c>
      <c r="N153" s="420" t="s">
        <v>829</v>
      </c>
      <c r="O153" s="420">
        <v>153</v>
      </c>
      <c r="P153" s="419" t="s">
        <v>830</v>
      </c>
      <c r="Q153" s="414" t="s">
        <v>995</v>
      </c>
      <c r="R153" s="420" t="s">
        <v>829</v>
      </c>
      <c r="S153" s="420">
        <v>153</v>
      </c>
      <c r="T153" s="419" t="s">
        <v>830</v>
      </c>
      <c r="U153" s="414" t="s">
        <v>997</v>
      </c>
      <c r="W153" s="414" t="s">
        <v>996</v>
      </c>
      <c r="X153" s="420" t="s">
        <v>829</v>
      </c>
      <c r="Y153" s="420">
        <v>153</v>
      </c>
      <c r="Z153" s="419" t="s">
        <v>832</v>
      </c>
      <c r="AA153" s="414" t="s">
        <v>995</v>
      </c>
      <c r="AB153" s="420" t="s">
        <v>829</v>
      </c>
      <c r="AC153" s="420">
        <v>153</v>
      </c>
      <c r="AD153" s="419" t="s">
        <v>832</v>
      </c>
      <c r="AE153" s="414" t="s">
        <v>997</v>
      </c>
    </row>
    <row r="154" spans="3:31" ht="13.5">
      <c r="C154" s="414" t="s">
        <v>996</v>
      </c>
      <c r="D154" s="420" t="s">
        <v>829</v>
      </c>
      <c r="E154" s="420">
        <v>154</v>
      </c>
      <c r="F154" s="419" t="s">
        <v>831</v>
      </c>
      <c r="G154" s="414" t="s">
        <v>995</v>
      </c>
      <c r="H154" s="420" t="s">
        <v>829</v>
      </c>
      <c r="I154" s="420">
        <v>154</v>
      </c>
      <c r="J154" s="419" t="s">
        <v>831</v>
      </c>
      <c r="K154" s="414" t="s">
        <v>997</v>
      </c>
      <c r="M154" s="414" t="s">
        <v>996</v>
      </c>
      <c r="N154" s="420" t="s">
        <v>829</v>
      </c>
      <c r="O154" s="420">
        <v>154</v>
      </c>
      <c r="P154" s="419" t="s">
        <v>830</v>
      </c>
      <c r="Q154" s="414" t="s">
        <v>995</v>
      </c>
      <c r="R154" s="420" t="s">
        <v>829</v>
      </c>
      <c r="S154" s="420">
        <v>154</v>
      </c>
      <c r="T154" s="419" t="s">
        <v>830</v>
      </c>
      <c r="U154" s="414" t="s">
        <v>997</v>
      </c>
      <c r="W154" s="414" t="s">
        <v>996</v>
      </c>
      <c r="X154" s="420" t="s">
        <v>829</v>
      </c>
      <c r="Y154" s="420">
        <v>154</v>
      </c>
      <c r="Z154" s="419" t="s">
        <v>832</v>
      </c>
      <c r="AA154" s="414" t="s">
        <v>995</v>
      </c>
      <c r="AB154" s="420" t="s">
        <v>829</v>
      </c>
      <c r="AC154" s="420">
        <v>154</v>
      </c>
      <c r="AD154" s="419" t="s">
        <v>832</v>
      </c>
      <c r="AE154" s="414" t="s">
        <v>997</v>
      </c>
    </row>
    <row r="155" spans="3:31" ht="13.5">
      <c r="C155" s="414" t="s">
        <v>996</v>
      </c>
      <c r="D155" s="420" t="s">
        <v>829</v>
      </c>
      <c r="E155" s="420">
        <v>155</v>
      </c>
      <c r="F155" s="419" t="s">
        <v>831</v>
      </c>
      <c r="G155" s="414" t="s">
        <v>995</v>
      </c>
      <c r="H155" s="420" t="s">
        <v>829</v>
      </c>
      <c r="I155" s="420">
        <v>155</v>
      </c>
      <c r="J155" s="419" t="s">
        <v>831</v>
      </c>
      <c r="K155" s="414" t="s">
        <v>997</v>
      </c>
      <c r="M155" s="414" t="s">
        <v>996</v>
      </c>
      <c r="N155" s="420" t="s">
        <v>829</v>
      </c>
      <c r="O155" s="420">
        <v>155</v>
      </c>
      <c r="P155" s="419" t="s">
        <v>830</v>
      </c>
      <c r="Q155" s="414" t="s">
        <v>995</v>
      </c>
      <c r="R155" s="420" t="s">
        <v>829</v>
      </c>
      <c r="S155" s="420">
        <v>155</v>
      </c>
      <c r="T155" s="419" t="s">
        <v>830</v>
      </c>
      <c r="U155" s="414" t="s">
        <v>997</v>
      </c>
      <c r="W155" s="414" t="s">
        <v>996</v>
      </c>
      <c r="X155" s="420" t="s">
        <v>829</v>
      </c>
      <c r="Y155" s="420">
        <v>155</v>
      </c>
      <c r="Z155" s="419" t="s">
        <v>832</v>
      </c>
      <c r="AA155" s="414" t="s">
        <v>995</v>
      </c>
      <c r="AB155" s="420" t="s">
        <v>829</v>
      </c>
      <c r="AC155" s="420">
        <v>155</v>
      </c>
      <c r="AD155" s="419" t="s">
        <v>832</v>
      </c>
      <c r="AE155" s="414" t="s">
        <v>997</v>
      </c>
    </row>
    <row r="156" spans="3:31" ht="13.5">
      <c r="C156" s="414" t="s">
        <v>996</v>
      </c>
      <c r="D156" s="420" t="s">
        <v>829</v>
      </c>
      <c r="E156" s="420">
        <v>156</v>
      </c>
      <c r="F156" s="419" t="s">
        <v>831</v>
      </c>
      <c r="G156" s="414" t="s">
        <v>995</v>
      </c>
      <c r="H156" s="420" t="s">
        <v>829</v>
      </c>
      <c r="I156" s="420">
        <v>156</v>
      </c>
      <c r="J156" s="419" t="s">
        <v>831</v>
      </c>
      <c r="K156" s="414" t="s">
        <v>997</v>
      </c>
      <c r="M156" s="414" t="s">
        <v>996</v>
      </c>
      <c r="N156" s="420" t="s">
        <v>829</v>
      </c>
      <c r="O156" s="420">
        <v>156</v>
      </c>
      <c r="P156" s="419" t="s">
        <v>830</v>
      </c>
      <c r="Q156" s="414" t="s">
        <v>995</v>
      </c>
      <c r="R156" s="420" t="s">
        <v>829</v>
      </c>
      <c r="S156" s="420">
        <v>156</v>
      </c>
      <c r="T156" s="419" t="s">
        <v>830</v>
      </c>
      <c r="U156" s="414" t="s">
        <v>997</v>
      </c>
      <c r="W156" s="414" t="s">
        <v>996</v>
      </c>
      <c r="X156" s="420" t="s">
        <v>829</v>
      </c>
      <c r="Y156" s="420">
        <v>156</v>
      </c>
      <c r="Z156" s="419" t="s">
        <v>832</v>
      </c>
      <c r="AA156" s="414" t="s">
        <v>995</v>
      </c>
      <c r="AB156" s="420" t="s">
        <v>829</v>
      </c>
      <c r="AC156" s="420">
        <v>156</v>
      </c>
      <c r="AD156" s="419" t="s">
        <v>832</v>
      </c>
      <c r="AE156" s="414" t="s">
        <v>997</v>
      </c>
    </row>
    <row r="157" spans="3:31" ht="13.5">
      <c r="C157" s="414" t="s">
        <v>996</v>
      </c>
      <c r="D157" s="420" t="s">
        <v>829</v>
      </c>
      <c r="E157" s="420">
        <v>157</v>
      </c>
      <c r="F157" s="419" t="s">
        <v>831</v>
      </c>
      <c r="G157" s="414" t="s">
        <v>995</v>
      </c>
      <c r="H157" s="420" t="s">
        <v>829</v>
      </c>
      <c r="I157" s="420">
        <v>157</v>
      </c>
      <c r="J157" s="419" t="s">
        <v>831</v>
      </c>
      <c r="K157" s="414" t="s">
        <v>997</v>
      </c>
      <c r="M157" s="414" t="s">
        <v>996</v>
      </c>
      <c r="N157" s="420" t="s">
        <v>829</v>
      </c>
      <c r="O157" s="420">
        <v>157</v>
      </c>
      <c r="P157" s="419" t="s">
        <v>830</v>
      </c>
      <c r="Q157" s="414" t="s">
        <v>995</v>
      </c>
      <c r="R157" s="420" t="s">
        <v>829</v>
      </c>
      <c r="S157" s="420">
        <v>157</v>
      </c>
      <c r="T157" s="419" t="s">
        <v>830</v>
      </c>
      <c r="U157" s="414" t="s">
        <v>997</v>
      </c>
      <c r="W157" s="414" t="s">
        <v>996</v>
      </c>
      <c r="X157" s="420" t="s">
        <v>829</v>
      </c>
      <c r="Y157" s="420">
        <v>157</v>
      </c>
      <c r="Z157" s="419" t="s">
        <v>832</v>
      </c>
      <c r="AA157" s="414" t="s">
        <v>995</v>
      </c>
      <c r="AB157" s="420" t="s">
        <v>829</v>
      </c>
      <c r="AC157" s="420">
        <v>157</v>
      </c>
      <c r="AD157" s="419" t="s">
        <v>832</v>
      </c>
      <c r="AE157" s="414" t="s">
        <v>997</v>
      </c>
    </row>
    <row r="158" spans="3:31" ht="13.5">
      <c r="C158" s="414" t="s">
        <v>996</v>
      </c>
      <c r="D158" s="420" t="s">
        <v>829</v>
      </c>
      <c r="E158" s="420">
        <v>158</v>
      </c>
      <c r="F158" s="419" t="s">
        <v>831</v>
      </c>
      <c r="G158" s="414" t="s">
        <v>995</v>
      </c>
      <c r="H158" s="420" t="s">
        <v>829</v>
      </c>
      <c r="I158" s="420">
        <v>158</v>
      </c>
      <c r="J158" s="419" t="s">
        <v>831</v>
      </c>
      <c r="K158" s="414" t="s">
        <v>997</v>
      </c>
      <c r="M158" s="414" t="s">
        <v>996</v>
      </c>
      <c r="N158" s="420" t="s">
        <v>829</v>
      </c>
      <c r="O158" s="420">
        <v>158</v>
      </c>
      <c r="P158" s="419" t="s">
        <v>830</v>
      </c>
      <c r="Q158" s="414" t="s">
        <v>995</v>
      </c>
      <c r="R158" s="420" t="s">
        <v>829</v>
      </c>
      <c r="S158" s="420">
        <v>158</v>
      </c>
      <c r="T158" s="419" t="s">
        <v>830</v>
      </c>
      <c r="U158" s="414" t="s">
        <v>997</v>
      </c>
      <c r="W158" s="414" t="s">
        <v>996</v>
      </c>
      <c r="X158" s="420" t="s">
        <v>829</v>
      </c>
      <c r="Y158" s="420">
        <v>158</v>
      </c>
      <c r="Z158" s="419" t="s">
        <v>832</v>
      </c>
      <c r="AA158" s="414" t="s">
        <v>995</v>
      </c>
      <c r="AB158" s="420" t="s">
        <v>829</v>
      </c>
      <c r="AC158" s="420">
        <v>158</v>
      </c>
      <c r="AD158" s="419" t="s">
        <v>832</v>
      </c>
      <c r="AE158" s="414" t="s">
        <v>997</v>
      </c>
    </row>
    <row r="159" spans="3:31" ht="13.5">
      <c r="C159" s="414" t="s">
        <v>996</v>
      </c>
      <c r="D159" s="420" t="s">
        <v>829</v>
      </c>
      <c r="E159" s="420">
        <v>159</v>
      </c>
      <c r="F159" s="419" t="s">
        <v>831</v>
      </c>
      <c r="G159" s="414" t="s">
        <v>995</v>
      </c>
      <c r="H159" s="420" t="s">
        <v>829</v>
      </c>
      <c r="I159" s="420">
        <v>159</v>
      </c>
      <c r="J159" s="419" t="s">
        <v>831</v>
      </c>
      <c r="K159" s="414" t="s">
        <v>997</v>
      </c>
      <c r="M159" s="414" t="s">
        <v>996</v>
      </c>
      <c r="N159" s="420" t="s">
        <v>829</v>
      </c>
      <c r="O159" s="420">
        <v>159</v>
      </c>
      <c r="P159" s="419" t="s">
        <v>830</v>
      </c>
      <c r="Q159" s="414" t="s">
        <v>995</v>
      </c>
      <c r="R159" s="420" t="s">
        <v>829</v>
      </c>
      <c r="S159" s="420">
        <v>159</v>
      </c>
      <c r="T159" s="419" t="s">
        <v>830</v>
      </c>
      <c r="U159" s="414" t="s">
        <v>997</v>
      </c>
      <c r="W159" s="414" t="s">
        <v>996</v>
      </c>
      <c r="X159" s="420" t="s">
        <v>829</v>
      </c>
      <c r="Y159" s="420">
        <v>159</v>
      </c>
      <c r="Z159" s="419" t="s">
        <v>832</v>
      </c>
      <c r="AA159" s="414" t="s">
        <v>995</v>
      </c>
      <c r="AB159" s="420" t="s">
        <v>829</v>
      </c>
      <c r="AC159" s="420">
        <v>159</v>
      </c>
      <c r="AD159" s="419" t="s">
        <v>832</v>
      </c>
      <c r="AE159" s="414" t="s">
        <v>997</v>
      </c>
    </row>
    <row r="160" spans="3:31" ht="13.5">
      <c r="C160" s="414" t="s">
        <v>996</v>
      </c>
      <c r="D160" s="420" t="s">
        <v>829</v>
      </c>
      <c r="E160" s="420">
        <v>160</v>
      </c>
      <c r="F160" s="419" t="s">
        <v>831</v>
      </c>
      <c r="G160" s="414" t="s">
        <v>995</v>
      </c>
      <c r="H160" s="420" t="s">
        <v>829</v>
      </c>
      <c r="I160" s="420">
        <v>160</v>
      </c>
      <c r="J160" s="419" t="s">
        <v>831</v>
      </c>
      <c r="K160" s="414" t="s">
        <v>997</v>
      </c>
      <c r="M160" s="414" t="s">
        <v>996</v>
      </c>
      <c r="N160" s="420" t="s">
        <v>829</v>
      </c>
      <c r="O160" s="420">
        <v>160</v>
      </c>
      <c r="P160" s="419" t="s">
        <v>830</v>
      </c>
      <c r="Q160" s="414" t="s">
        <v>995</v>
      </c>
      <c r="R160" s="420" t="s">
        <v>829</v>
      </c>
      <c r="S160" s="420">
        <v>160</v>
      </c>
      <c r="T160" s="419" t="s">
        <v>830</v>
      </c>
      <c r="U160" s="414" t="s">
        <v>997</v>
      </c>
      <c r="W160" s="414" t="s">
        <v>996</v>
      </c>
      <c r="X160" s="420" t="s">
        <v>829</v>
      </c>
      <c r="Y160" s="420">
        <v>160</v>
      </c>
      <c r="Z160" s="419" t="s">
        <v>832</v>
      </c>
      <c r="AA160" s="414" t="s">
        <v>995</v>
      </c>
      <c r="AB160" s="420" t="s">
        <v>829</v>
      </c>
      <c r="AC160" s="420">
        <v>160</v>
      </c>
      <c r="AD160" s="419" t="s">
        <v>832</v>
      </c>
      <c r="AE160" s="414" t="s">
        <v>997</v>
      </c>
    </row>
    <row r="161" spans="3:31" ht="13.5">
      <c r="C161" s="414" t="s">
        <v>996</v>
      </c>
      <c r="D161" s="420" t="s">
        <v>829</v>
      </c>
      <c r="E161" s="420">
        <v>161</v>
      </c>
      <c r="F161" s="419" t="s">
        <v>831</v>
      </c>
      <c r="G161" s="414" t="s">
        <v>995</v>
      </c>
      <c r="H161" s="420" t="s">
        <v>829</v>
      </c>
      <c r="I161" s="420">
        <v>161</v>
      </c>
      <c r="J161" s="419" t="s">
        <v>831</v>
      </c>
      <c r="K161" s="414" t="s">
        <v>997</v>
      </c>
      <c r="M161" s="414" t="s">
        <v>996</v>
      </c>
      <c r="N161" s="420" t="s">
        <v>829</v>
      </c>
      <c r="O161" s="420">
        <v>161</v>
      </c>
      <c r="P161" s="419" t="s">
        <v>830</v>
      </c>
      <c r="Q161" s="414" t="s">
        <v>995</v>
      </c>
      <c r="R161" s="420" t="s">
        <v>829</v>
      </c>
      <c r="S161" s="420">
        <v>161</v>
      </c>
      <c r="T161" s="419" t="s">
        <v>830</v>
      </c>
      <c r="U161" s="414" t="s">
        <v>997</v>
      </c>
      <c r="W161" s="414" t="s">
        <v>996</v>
      </c>
      <c r="X161" s="420" t="s">
        <v>829</v>
      </c>
      <c r="Y161" s="420">
        <v>161</v>
      </c>
      <c r="Z161" s="419" t="s">
        <v>832</v>
      </c>
      <c r="AA161" s="414" t="s">
        <v>995</v>
      </c>
      <c r="AB161" s="420" t="s">
        <v>829</v>
      </c>
      <c r="AC161" s="420">
        <v>161</v>
      </c>
      <c r="AD161" s="419" t="s">
        <v>832</v>
      </c>
      <c r="AE161" s="414" t="s">
        <v>997</v>
      </c>
    </row>
    <row r="162" spans="3:31" ht="13.5">
      <c r="C162" s="414" t="s">
        <v>996</v>
      </c>
      <c r="D162" s="420" t="s">
        <v>829</v>
      </c>
      <c r="E162" s="420">
        <v>162</v>
      </c>
      <c r="F162" s="419" t="s">
        <v>831</v>
      </c>
      <c r="G162" s="414" t="s">
        <v>995</v>
      </c>
      <c r="H162" s="420" t="s">
        <v>829</v>
      </c>
      <c r="I162" s="420">
        <v>162</v>
      </c>
      <c r="J162" s="419" t="s">
        <v>831</v>
      </c>
      <c r="K162" s="414" t="s">
        <v>997</v>
      </c>
      <c r="M162" s="414" t="s">
        <v>996</v>
      </c>
      <c r="N162" s="420" t="s">
        <v>829</v>
      </c>
      <c r="O162" s="420">
        <v>162</v>
      </c>
      <c r="P162" s="419" t="s">
        <v>830</v>
      </c>
      <c r="Q162" s="414" t="s">
        <v>995</v>
      </c>
      <c r="R162" s="420" t="s">
        <v>829</v>
      </c>
      <c r="S162" s="420">
        <v>162</v>
      </c>
      <c r="T162" s="419" t="s">
        <v>830</v>
      </c>
      <c r="U162" s="414" t="s">
        <v>997</v>
      </c>
      <c r="W162" s="414" t="s">
        <v>996</v>
      </c>
      <c r="X162" s="420" t="s">
        <v>829</v>
      </c>
      <c r="Y162" s="420">
        <v>162</v>
      </c>
      <c r="Z162" s="419" t="s">
        <v>832</v>
      </c>
      <c r="AA162" s="414" t="s">
        <v>995</v>
      </c>
      <c r="AB162" s="420" t="s">
        <v>829</v>
      </c>
      <c r="AC162" s="420">
        <v>162</v>
      </c>
      <c r="AD162" s="419" t="s">
        <v>832</v>
      </c>
      <c r="AE162" s="414" t="s">
        <v>997</v>
      </c>
    </row>
    <row r="163" spans="3:31" ht="13.5">
      <c r="C163" s="414" t="s">
        <v>996</v>
      </c>
      <c r="D163" s="420" t="s">
        <v>829</v>
      </c>
      <c r="E163" s="420">
        <v>163</v>
      </c>
      <c r="F163" s="419" t="s">
        <v>831</v>
      </c>
      <c r="G163" s="414" t="s">
        <v>995</v>
      </c>
      <c r="H163" s="420" t="s">
        <v>829</v>
      </c>
      <c r="I163" s="420">
        <v>163</v>
      </c>
      <c r="J163" s="419" t="s">
        <v>831</v>
      </c>
      <c r="K163" s="414" t="s">
        <v>997</v>
      </c>
      <c r="M163" s="414" t="s">
        <v>996</v>
      </c>
      <c r="N163" s="420" t="s">
        <v>829</v>
      </c>
      <c r="O163" s="420">
        <v>163</v>
      </c>
      <c r="P163" s="419" t="s">
        <v>830</v>
      </c>
      <c r="Q163" s="414" t="s">
        <v>995</v>
      </c>
      <c r="R163" s="420" t="s">
        <v>829</v>
      </c>
      <c r="S163" s="420">
        <v>163</v>
      </c>
      <c r="T163" s="419" t="s">
        <v>830</v>
      </c>
      <c r="U163" s="414" t="s">
        <v>997</v>
      </c>
      <c r="W163" s="414" t="s">
        <v>996</v>
      </c>
      <c r="X163" s="420" t="s">
        <v>829</v>
      </c>
      <c r="Y163" s="420">
        <v>163</v>
      </c>
      <c r="Z163" s="419" t="s">
        <v>832</v>
      </c>
      <c r="AA163" s="414" t="s">
        <v>995</v>
      </c>
      <c r="AB163" s="420" t="s">
        <v>829</v>
      </c>
      <c r="AC163" s="420">
        <v>163</v>
      </c>
      <c r="AD163" s="419" t="s">
        <v>832</v>
      </c>
      <c r="AE163" s="414" t="s">
        <v>997</v>
      </c>
    </row>
    <row r="164" spans="3:31" ht="13.5">
      <c r="C164" s="414" t="s">
        <v>996</v>
      </c>
      <c r="D164" s="420" t="s">
        <v>829</v>
      </c>
      <c r="E164" s="420">
        <v>164</v>
      </c>
      <c r="F164" s="419" t="s">
        <v>831</v>
      </c>
      <c r="G164" s="414" t="s">
        <v>995</v>
      </c>
      <c r="H164" s="420" t="s">
        <v>829</v>
      </c>
      <c r="I164" s="420">
        <v>164</v>
      </c>
      <c r="J164" s="419" t="s">
        <v>831</v>
      </c>
      <c r="K164" s="414" t="s">
        <v>997</v>
      </c>
      <c r="M164" s="414" t="s">
        <v>996</v>
      </c>
      <c r="N164" s="420" t="s">
        <v>829</v>
      </c>
      <c r="O164" s="420">
        <v>164</v>
      </c>
      <c r="P164" s="419" t="s">
        <v>830</v>
      </c>
      <c r="Q164" s="414" t="s">
        <v>995</v>
      </c>
      <c r="R164" s="420" t="s">
        <v>829</v>
      </c>
      <c r="S164" s="420">
        <v>164</v>
      </c>
      <c r="T164" s="419" t="s">
        <v>830</v>
      </c>
      <c r="U164" s="414" t="s">
        <v>997</v>
      </c>
      <c r="W164" s="414" t="s">
        <v>996</v>
      </c>
      <c r="X164" s="420" t="s">
        <v>829</v>
      </c>
      <c r="Y164" s="420">
        <v>164</v>
      </c>
      <c r="Z164" s="419" t="s">
        <v>832</v>
      </c>
      <c r="AA164" s="414" t="s">
        <v>995</v>
      </c>
      <c r="AB164" s="420" t="s">
        <v>829</v>
      </c>
      <c r="AC164" s="420">
        <v>164</v>
      </c>
      <c r="AD164" s="419" t="s">
        <v>832</v>
      </c>
      <c r="AE164" s="414" t="s">
        <v>997</v>
      </c>
    </row>
    <row r="165" spans="3:31" ht="13.5">
      <c r="C165" s="414"/>
      <c r="D165" s="420"/>
      <c r="E165" s="420"/>
      <c r="G165" s="414"/>
      <c r="H165" s="420"/>
      <c r="I165" s="420"/>
      <c r="K165" s="414"/>
    </row>
    <row r="166" spans="3:31" ht="13.5">
      <c r="C166" s="414"/>
      <c r="D166" s="420"/>
      <c r="E166" s="420"/>
      <c r="G166" s="414"/>
      <c r="H166" s="420"/>
      <c r="I166" s="420"/>
      <c r="K166" s="414"/>
    </row>
    <row r="167" spans="3:31" ht="13.5">
      <c r="C167" s="414"/>
      <c r="D167" s="420"/>
      <c r="E167" s="420"/>
      <c r="G167" s="414"/>
      <c r="H167" s="420"/>
      <c r="I167" s="420"/>
      <c r="K167" s="414"/>
    </row>
    <row r="168" spans="3:31" ht="13.5">
      <c r="C168" s="414"/>
      <c r="D168" s="420"/>
      <c r="E168" s="420"/>
      <c r="G168" s="414"/>
      <c r="H168" s="420"/>
      <c r="I168" s="420"/>
      <c r="K168" s="414"/>
    </row>
    <row r="169" spans="3:31" ht="13.5">
      <c r="C169" s="414"/>
      <c r="D169" s="420"/>
      <c r="E169" s="420"/>
      <c r="G169" s="414"/>
      <c r="H169" s="420"/>
      <c r="I169" s="420"/>
      <c r="K169" s="414"/>
    </row>
    <row r="170" spans="3:31" ht="13.5">
      <c r="C170" s="414"/>
      <c r="D170" s="420"/>
      <c r="E170" s="420"/>
      <c r="G170" s="414"/>
      <c r="H170" s="420"/>
      <c r="I170" s="420"/>
      <c r="K170" s="414"/>
    </row>
    <row r="171" spans="3:31" ht="13.5">
      <c r="C171" s="414"/>
      <c r="D171" s="420"/>
      <c r="E171" s="420"/>
      <c r="G171" s="414"/>
      <c r="H171" s="420"/>
      <c r="I171" s="420"/>
      <c r="K171" s="414"/>
    </row>
    <row r="172" spans="3:31" ht="13.5">
      <c r="C172" s="414"/>
      <c r="D172" s="420"/>
      <c r="E172" s="420"/>
      <c r="G172" s="414"/>
      <c r="H172" s="420"/>
      <c r="I172" s="420"/>
      <c r="K172" s="414"/>
    </row>
    <row r="173" spans="3:31" ht="13.5">
      <c r="C173" s="414"/>
      <c r="D173" s="420"/>
      <c r="E173" s="420"/>
      <c r="G173" s="414"/>
      <c r="H173" s="420"/>
      <c r="I173" s="420"/>
      <c r="K173" s="414"/>
    </row>
    <row r="174" spans="3:31" ht="13.5">
      <c r="C174" s="414"/>
      <c r="D174" s="420"/>
      <c r="E174" s="420"/>
      <c r="G174" s="414"/>
      <c r="H174" s="420"/>
      <c r="I174" s="420"/>
      <c r="K174" s="414"/>
    </row>
    <row r="175" spans="3:31" ht="13.5">
      <c r="C175" s="414"/>
      <c r="D175" s="420"/>
      <c r="E175" s="420"/>
      <c r="G175" s="414"/>
      <c r="H175" s="420"/>
      <c r="I175" s="420"/>
      <c r="K175" s="414"/>
    </row>
    <row r="176" spans="3:31" ht="13.5">
      <c r="C176" s="414"/>
      <c r="D176" s="420"/>
      <c r="E176" s="420"/>
      <c r="G176" s="414"/>
      <c r="H176" s="420"/>
      <c r="I176" s="420"/>
      <c r="K176" s="414"/>
    </row>
    <row r="177" spans="3:11" ht="13.5">
      <c r="C177" s="414"/>
      <c r="D177" s="420"/>
      <c r="E177" s="420"/>
      <c r="G177" s="414"/>
      <c r="H177" s="420"/>
      <c r="I177" s="420"/>
      <c r="K177" s="414"/>
    </row>
    <row r="178" spans="3:11" ht="13.5">
      <c r="C178" s="414"/>
      <c r="D178" s="420"/>
      <c r="E178" s="420"/>
      <c r="G178" s="414"/>
      <c r="H178" s="420"/>
      <c r="I178" s="420"/>
      <c r="K178" s="414"/>
    </row>
    <row r="179" spans="3:11" ht="13.5">
      <c r="C179" s="414"/>
      <c r="D179" s="420"/>
      <c r="E179" s="420"/>
      <c r="G179" s="414"/>
      <c r="H179" s="420"/>
      <c r="I179" s="420"/>
      <c r="K179" s="414"/>
    </row>
    <row r="180" spans="3:11" ht="13.5">
      <c r="C180" s="414"/>
      <c r="D180" s="420"/>
      <c r="E180" s="420"/>
      <c r="G180" s="414"/>
      <c r="H180" s="420"/>
      <c r="I180" s="420"/>
      <c r="K180" s="414"/>
    </row>
    <row r="181" spans="3:11" ht="13.5">
      <c r="C181" s="414"/>
      <c r="D181" s="420"/>
      <c r="E181" s="420"/>
      <c r="G181" s="414"/>
      <c r="H181" s="420"/>
      <c r="I181" s="420"/>
      <c r="K181" s="414"/>
    </row>
    <row r="182" spans="3:11" ht="13.5">
      <c r="C182" s="414"/>
      <c r="D182" s="420"/>
      <c r="E182" s="420"/>
      <c r="G182" s="414"/>
      <c r="H182" s="420"/>
      <c r="I182" s="420"/>
      <c r="K182" s="414"/>
    </row>
    <row r="183" spans="3:11" ht="13.5">
      <c r="C183" s="414"/>
      <c r="D183" s="420"/>
      <c r="E183" s="420"/>
      <c r="G183" s="414"/>
      <c r="H183" s="420"/>
      <c r="I183" s="420"/>
      <c r="K183" s="414"/>
    </row>
    <row r="184" spans="3:11" ht="13.5">
      <c r="C184" s="414"/>
      <c r="D184" s="420"/>
      <c r="E184" s="420"/>
      <c r="G184" s="414"/>
      <c r="H184" s="420"/>
      <c r="I184" s="420"/>
      <c r="K184" s="414"/>
    </row>
    <row r="185" spans="3:11" ht="13.5">
      <c r="C185" s="414"/>
      <c r="D185" s="420"/>
      <c r="E185" s="420"/>
      <c r="G185" s="414"/>
      <c r="H185" s="420"/>
      <c r="I185" s="420"/>
      <c r="K185" s="414"/>
    </row>
    <row r="186" spans="3:11" ht="13.5">
      <c r="C186" s="414"/>
      <c r="D186" s="420"/>
      <c r="E186" s="420"/>
      <c r="G186" s="414"/>
      <c r="H186" s="420"/>
      <c r="I186" s="420"/>
      <c r="K186" s="414"/>
    </row>
    <row r="187" spans="3:11" ht="13.5">
      <c r="C187" s="414"/>
      <c r="D187" s="420"/>
      <c r="E187" s="420"/>
      <c r="G187" s="414"/>
      <c r="H187" s="420"/>
      <c r="I187" s="420"/>
      <c r="K187" s="414"/>
    </row>
    <row r="188" spans="3:11" ht="13.5">
      <c r="C188" s="414"/>
      <c r="D188" s="420"/>
      <c r="E188" s="420"/>
      <c r="G188" s="414"/>
      <c r="H188" s="420"/>
      <c r="I188" s="420"/>
      <c r="K188" s="414"/>
    </row>
    <row r="189" spans="3:11" ht="13.5">
      <c r="C189" s="414"/>
      <c r="D189" s="420"/>
      <c r="E189" s="420"/>
      <c r="G189" s="414"/>
      <c r="H189" s="420"/>
      <c r="I189" s="420"/>
      <c r="K189" s="414"/>
    </row>
    <row r="190" spans="3:11" ht="13.5">
      <c r="C190" s="414"/>
      <c r="D190" s="420"/>
      <c r="E190" s="420"/>
      <c r="G190" s="414"/>
      <c r="H190" s="420"/>
      <c r="I190" s="420"/>
      <c r="K190" s="414"/>
    </row>
    <row r="191" spans="3:11" ht="13.5">
      <c r="C191" s="414"/>
      <c r="D191" s="420"/>
      <c r="E191" s="420"/>
      <c r="G191" s="414"/>
      <c r="H191" s="420"/>
      <c r="I191" s="420"/>
      <c r="K191" s="414"/>
    </row>
    <row r="192" spans="3:11" ht="13.5">
      <c r="C192" s="414"/>
      <c r="D192" s="420"/>
      <c r="E192" s="420"/>
      <c r="G192" s="414"/>
      <c r="H192" s="420"/>
      <c r="I192" s="420"/>
      <c r="K192" s="414"/>
    </row>
    <row r="193" spans="3:11" ht="13.5">
      <c r="C193" s="414"/>
      <c r="D193" s="420"/>
      <c r="E193" s="420"/>
      <c r="G193" s="414"/>
      <c r="H193" s="420"/>
      <c r="I193" s="420"/>
      <c r="K193" s="414"/>
    </row>
    <row r="194" spans="3:11" ht="13.5">
      <c r="C194" s="414"/>
      <c r="D194" s="420"/>
      <c r="E194" s="420"/>
      <c r="G194" s="414"/>
      <c r="H194" s="420"/>
      <c r="I194" s="420"/>
      <c r="K194" s="414"/>
    </row>
    <row r="195" spans="3:11" ht="13.5">
      <c r="C195" s="414"/>
      <c r="D195" s="420"/>
      <c r="E195" s="420"/>
      <c r="G195" s="414"/>
      <c r="H195" s="420"/>
      <c r="I195" s="420"/>
      <c r="K195" s="414"/>
    </row>
    <row r="196" spans="3:11" ht="13.5">
      <c r="C196" s="414"/>
      <c r="D196" s="420"/>
      <c r="E196" s="420"/>
      <c r="G196" s="414"/>
      <c r="H196" s="420"/>
      <c r="I196" s="420"/>
      <c r="K196" s="414"/>
    </row>
    <row r="197" spans="3:11" ht="13.5">
      <c r="C197" s="414"/>
      <c r="D197" s="420"/>
      <c r="E197" s="420"/>
      <c r="G197" s="414"/>
      <c r="H197" s="420"/>
      <c r="I197" s="420"/>
      <c r="K197" s="414"/>
    </row>
    <row r="198" spans="3:11" ht="13.5">
      <c r="C198" s="414"/>
      <c r="D198" s="420"/>
      <c r="E198" s="420"/>
      <c r="G198" s="414"/>
      <c r="H198" s="420"/>
      <c r="I198" s="420"/>
      <c r="K198" s="414"/>
    </row>
    <row r="199" spans="3:11" ht="13.5">
      <c r="C199" s="414"/>
      <c r="D199" s="420"/>
      <c r="E199" s="420"/>
      <c r="G199" s="414"/>
      <c r="H199" s="420"/>
      <c r="I199" s="420"/>
      <c r="K199" s="414"/>
    </row>
    <row r="200" spans="3:11" ht="13.5">
      <c r="C200" s="414"/>
      <c r="D200" s="420"/>
      <c r="E200" s="420"/>
      <c r="G200" s="414"/>
      <c r="H200" s="420"/>
      <c r="I200" s="420"/>
      <c r="K200" s="414"/>
    </row>
    <row r="201" spans="3:11" ht="13.5">
      <c r="C201" s="414"/>
      <c r="D201" s="420"/>
      <c r="E201" s="420"/>
      <c r="G201" s="414"/>
      <c r="H201" s="420"/>
      <c r="I201" s="420"/>
      <c r="K201" s="414"/>
    </row>
    <row r="202" spans="3:11" ht="13.5">
      <c r="C202" s="414"/>
      <c r="D202" s="420"/>
      <c r="E202" s="420"/>
      <c r="G202" s="414"/>
      <c r="H202" s="420"/>
      <c r="I202" s="420"/>
      <c r="K202" s="414"/>
    </row>
    <row r="203" spans="3:11" ht="13.5">
      <c r="C203" s="414"/>
      <c r="D203" s="420"/>
      <c r="E203" s="420"/>
      <c r="G203" s="414"/>
      <c r="H203" s="420"/>
      <c r="I203" s="420"/>
      <c r="K203" s="414"/>
    </row>
    <row r="204" spans="3:11" ht="13.5">
      <c r="C204" s="414"/>
      <c r="D204" s="420"/>
      <c r="E204" s="420"/>
      <c r="G204" s="414"/>
      <c r="H204" s="420"/>
      <c r="I204" s="420"/>
      <c r="K204" s="414"/>
    </row>
    <row r="205" spans="3:11" ht="13.5">
      <c r="C205" s="414"/>
      <c r="D205" s="420"/>
      <c r="E205" s="420"/>
      <c r="G205" s="414"/>
      <c r="H205" s="420"/>
      <c r="I205" s="420"/>
      <c r="K205" s="414"/>
    </row>
    <row r="206" spans="3:11" ht="13.5">
      <c r="C206" s="414"/>
      <c r="D206" s="420"/>
      <c r="E206" s="420"/>
      <c r="G206" s="414"/>
      <c r="H206" s="420"/>
      <c r="I206" s="420"/>
      <c r="K206" s="414"/>
    </row>
    <row r="207" spans="3:11" ht="13.5">
      <c r="C207" s="414"/>
      <c r="D207" s="420"/>
      <c r="E207" s="420"/>
      <c r="G207" s="414"/>
      <c r="H207" s="420"/>
      <c r="I207" s="420"/>
      <c r="K207" s="414"/>
    </row>
    <row r="208" spans="3:11" ht="13.5">
      <c r="C208" s="414"/>
      <c r="D208" s="420"/>
      <c r="E208" s="420"/>
      <c r="G208" s="414"/>
      <c r="H208" s="420"/>
      <c r="I208" s="420"/>
      <c r="K208" s="414"/>
    </row>
    <row r="209" spans="3:11" ht="13.5">
      <c r="C209" s="414"/>
      <c r="D209" s="420"/>
      <c r="E209" s="420"/>
      <c r="G209" s="414"/>
      <c r="H209" s="420"/>
      <c r="I209" s="420"/>
      <c r="K209" s="414"/>
    </row>
    <row r="210" spans="3:11" ht="13.5">
      <c r="C210" s="414"/>
      <c r="D210" s="420"/>
      <c r="E210" s="420"/>
      <c r="G210" s="414"/>
      <c r="H210" s="420"/>
      <c r="I210" s="420"/>
      <c r="K210" s="414"/>
    </row>
    <row r="211" spans="3:11" ht="13.5">
      <c r="C211" s="414"/>
      <c r="D211" s="420"/>
      <c r="E211" s="420"/>
      <c r="G211" s="414"/>
      <c r="H211" s="420"/>
      <c r="I211" s="420"/>
      <c r="K211" s="414"/>
    </row>
    <row r="212" spans="3:11" ht="13.5">
      <c r="C212" s="414"/>
      <c r="D212" s="420"/>
      <c r="E212" s="420"/>
      <c r="G212" s="414"/>
      <c r="H212" s="420"/>
      <c r="I212" s="420"/>
      <c r="K212" s="414"/>
    </row>
    <row r="213" spans="3:11" ht="13.5">
      <c r="C213" s="414"/>
      <c r="D213" s="420"/>
      <c r="E213" s="420"/>
      <c r="G213" s="414"/>
      <c r="H213" s="420"/>
      <c r="I213" s="420"/>
      <c r="K213" s="414"/>
    </row>
    <row r="214" spans="3:11" ht="13.5">
      <c r="C214" s="414"/>
      <c r="D214" s="420"/>
      <c r="E214" s="420"/>
      <c r="G214" s="414"/>
      <c r="H214" s="420"/>
      <c r="I214" s="420"/>
      <c r="K214" s="414"/>
    </row>
    <row r="215" spans="3:11" ht="13.5">
      <c r="C215" s="414"/>
      <c r="D215" s="420"/>
      <c r="E215" s="420"/>
      <c r="G215" s="414"/>
      <c r="H215" s="420"/>
      <c r="I215" s="420"/>
      <c r="K215" s="414"/>
    </row>
    <row r="216" spans="3:11" ht="13.5">
      <c r="C216" s="414"/>
      <c r="D216" s="420"/>
      <c r="E216" s="420"/>
      <c r="G216" s="414"/>
      <c r="H216" s="420"/>
      <c r="I216" s="420"/>
      <c r="K216" s="414"/>
    </row>
    <row r="217" spans="3:11" ht="13.5">
      <c r="C217" s="414"/>
      <c r="D217" s="420"/>
      <c r="E217" s="420"/>
      <c r="G217" s="414"/>
      <c r="H217" s="420"/>
      <c r="I217" s="420"/>
      <c r="K217" s="414"/>
    </row>
    <row r="218" spans="3:11" ht="13.5">
      <c r="C218" s="414"/>
      <c r="D218" s="420"/>
      <c r="E218" s="420"/>
      <c r="G218" s="414"/>
      <c r="H218" s="420"/>
      <c r="I218" s="420"/>
      <c r="K218" s="414"/>
    </row>
    <row r="219" spans="3:11" ht="13.5">
      <c r="C219" s="414"/>
      <c r="D219" s="420"/>
      <c r="E219" s="420"/>
      <c r="G219" s="414"/>
      <c r="H219" s="420"/>
      <c r="I219" s="420"/>
      <c r="K219" s="414"/>
    </row>
    <row r="220" spans="3:11" ht="13.5">
      <c r="C220" s="414"/>
      <c r="D220" s="420"/>
      <c r="E220" s="420"/>
      <c r="G220" s="414"/>
      <c r="H220" s="420"/>
      <c r="I220" s="420"/>
      <c r="K220" s="414"/>
    </row>
    <row r="221" spans="3:11" ht="13.5">
      <c r="C221" s="414"/>
      <c r="D221" s="420"/>
      <c r="E221" s="420"/>
      <c r="G221" s="414"/>
      <c r="H221" s="420"/>
      <c r="I221" s="420"/>
      <c r="K221" s="414"/>
    </row>
    <row r="222" spans="3:11" ht="13.5">
      <c r="C222" s="414"/>
      <c r="D222" s="420"/>
      <c r="E222" s="420"/>
      <c r="G222" s="414"/>
      <c r="H222" s="420"/>
      <c r="I222" s="420"/>
      <c r="K222" s="414"/>
    </row>
    <row r="223" spans="3:11" ht="13.5">
      <c r="C223" s="414"/>
      <c r="D223" s="420"/>
      <c r="E223" s="420"/>
      <c r="G223" s="414"/>
      <c r="H223" s="420"/>
      <c r="I223" s="420"/>
      <c r="K223" s="414"/>
    </row>
    <row r="224" spans="3:11" ht="13.5">
      <c r="C224" s="414"/>
      <c r="D224" s="420"/>
      <c r="E224" s="420"/>
      <c r="G224" s="414"/>
      <c r="H224" s="420"/>
      <c r="I224" s="420"/>
      <c r="K224" s="414"/>
    </row>
    <row r="225" spans="3:11" ht="13.5">
      <c r="C225" s="414"/>
      <c r="D225" s="420"/>
      <c r="E225" s="420"/>
      <c r="G225" s="414"/>
      <c r="H225" s="420"/>
      <c r="I225" s="420"/>
      <c r="K225" s="414"/>
    </row>
    <row r="226" spans="3:11" ht="13.5">
      <c r="C226" s="414"/>
      <c r="D226" s="420"/>
      <c r="E226" s="420"/>
      <c r="G226" s="414"/>
      <c r="H226" s="420"/>
      <c r="I226" s="420"/>
      <c r="K226" s="414"/>
    </row>
    <row r="227" spans="3:11" ht="13.5">
      <c r="C227" s="414"/>
      <c r="D227" s="420"/>
      <c r="E227" s="420"/>
      <c r="G227" s="414"/>
      <c r="H227" s="420"/>
      <c r="I227" s="420"/>
      <c r="K227" s="414"/>
    </row>
    <row r="228" spans="3:11" ht="13.5">
      <c r="C228" s="414"/>
      <c r="D228" s="420"/>
      <c r="E228" s="420"/>
      <c r="G228" s="414"/>
      <c r="H228" s="420"/>
      <c r="I228" s="420"/>
      <c r="K228" s="414"/>
    </row>
    <row r="229" spans="3:11" ht="13.5">
      <c r="C229" s="414"/>
      <c r="D229" s="420"/>
      <c r="E229" s="420"/>
      <c r="G229" s="414"/>
      <c r="H229" s="420"/>
      <c r="I229" s="420"/>
      <c r="K229" s="414"/>
    </row>
    <row r="230" spans="3:11" ht="13.5">
      <c r="C230" s="414"/>
      <c r="D230" s="420"/>
      <c r="E230" s="420"/>
      <c r="G230" s="414"/>
      <c r="H230" s="420"/>
      <c r="I230" s="420"/>
      <c r="K230" s="414"/>
    </row>
    <row r="231" spans="3:11" ht="13.5">
      <c r="C231" s="414"/>
      <c r="D231" s="420"/>
      <c r="E231" s="420"/>
      <c r="G231" s="414"/>
      <c r="H231" s="420"/>
      <c r="I231" s="420"/>
      <c r="K231" s="414"/>
    </row>
    <row r="232" spans="3:11" ht="13.5">
      <c r="C232" s="414"/>
      <c r="D232" s="420"/>
      <c r="E232" s="420"/>
      <c r="G232" s="414"/>
      <c r="H232" s="420"/>
      <c r="I232" s="420"/>
      <c r="K232" s="414"/>
    </row>
    <row r="233" spans="3:11" ht="13.5">
      <c r="C233" s="414"/>
      <c r="D233" s="420"/>
      <c r="E233" s="420"/>
      <c r="G233" s="414"/>
      <c r="H233" s="420"/>
      <c r="I233" s="420"/>
      <c r="K233" s="414"/>
    </row>
    <row r="234" spans="3:11" ht="13.5">
      <c r="C234" s="414"/>
      <c r="D234" s="420"/>
      <c r="E234" s="420"/>
      <c r="G234" s="414"/>
      <c r="H234" s="420"/>
      <c r="I234" s="420"/>
      <c r="K234" s="414"/>
    </row>
    <row r="235" spans="3:11" ht="13.5">
      <c r="C235" s="414"/>
      <c r="D235" s="420"/>
      <c r="E235" s="420"/>
      <c r="G235" s="414"/>
      <c r="H235" s="420"/>
      <c r="I235" s="420"/>
      <c r="K235" s="414"/>
    </row>
    <row r="236" spans="3:11" ht="13.5">
      <c r="C236" s="414"/>
      <c r="D236" s="420"/>
      <c r="E236" s="420"/>
      <c r="G236" s="414"/>
      <c r="H236" s="420"/>
      <c r="I236" s="420"/>
      <c r="K236" s="414"/>
    </row>
    <row r="237" spans="3:11" ht="13.5">
      <c r="C237" s="414"/>
      <c r="D237" s="420"/>
      <c r="E237" s="420"/>
      <c r="G237" s="414"/>
      <c r="H237" s="420"/>
      <c r="I237" s="420"/>
      <c r="K237" s="414"/>
    </row>
    <row r="238" spans="3:11" ht="13.5">
      <c r="C238" s="414"/>
      <c r="D238" s="420"/>
      <c r="E238" s="420"/>
      <c r="G238" s="414"/>
      <c r="H238" s="420"/>
      <c r="I238" s="420"/>
      <c r="K238" s="414"/>
    </row>
    <row r="239" spans="3:11" ht="13.5">
      <c r="C239" s="414"/>
      <c r="D239" s="420"/>
      <c r="E239" s="420"/>
      <c r="G239" s="414"/>
      <c r="H239" s="420"/>
      <c r="I239" s="420"/>
      <c r="K239" s="414"/>
    </row>
    <row r="240" spans="3:11" ht="13.5">
      <c r="C240" s="414"/>
      <c r="D240" s="420"/>
      <c r="E240" s="420"/>
      <c r="G240" s="414"/>
      <c r="H240" s="420"/>
      <c r="I240" s="420"/>
      <c r="K240" s="414"/>
    </row>
    <row r="241" spans="3:11" ht="13.5">
      <c r="C241" s="414"/>
      <c r="D241" s="420"/>
      <c r="E241" s="420"/>
      <c r="G241" s="414"/>
      <c r="H241" s="420"/>
      <c r="I241" s="420"/>
      <c r="K241" s="414"/>
    </row>
    <row r="242" spans="3:11" ht="13.5">
      <c r="C242" s="414"/>
      <c r="D242" s="420"/>
      <c r="E242" s="420"/>
      <c r="G242" s="414"/>
      <c r="H242" s="420"/>
      <c r="I242" s="420"/>
      <c r="K242" s="414"/>
    </row>
    <row r="243" spans="3:11" ht="13.5">
      <c r="C243" s="414"/>
      <c r="D243" s="420"/>
      <c r="E243" s="420"/>
      <c r="G243" s="414"/>
      <c r="H243" s="420"/>
      <c r="I243" s="420"/>
      <c r="K243" s="414"/>
    </row>
    <row r="244" spans="3:11" ht="13.5">
      <c r="C244" s="414"/>
      <c r="D244" s="420"/>
      <c r="E244" s="420"/>
      <c r="G244" s="414"/>
      <c r="H244" s="420"/>
      <c r="I244" s="420"/>
      <c r="K244" s="414"/>
    </row>
    <row r="245" spans="3:11" ht="13.5">
      <c r="C245" s="414"/>
      <c r="D245" s="420"/>
      <c r="E245" s="420"/>
      <c r="G245" s="414"/>
      <c r="H245" s="420"/>
      <c r="I245" s="420"/>
      <c r="K245" s="414"/>
    </row>
    <row r="246" spans="3:11" ht="13.5">
      <c r="C246" s="414"/>
      <c r="D246" s="420"/>
      <c r="E246" s="420"/>
      <c r="G246" s="414"/>
      <c r="H246" s="420"/>
      <c r="I246" s="420"/>
      <c r="K246" s="414"/>
    </row>
    <row r="247" spans="3:11" ht="13.5">
      <c r="C247" s="414"/>
      <c r="D247" s="420"/>
      <c r="E247" s="420"/>
      <c r="G247" s="414"/>
      <c r="H247" s="420"/>
      <c r="I247" s="420"/>
      <c r="K247" s="414"/>
    </row>
    <row r="248" spans="3:11" ht="13.5">
      <c r="C248" s="414"/>
      <c r="D248" s="420"/>
      <c r="E248" s="420"/>
      <c r="G248" s="414"/>
      <c r="H248" s="420"/>
      <c r="I248" s="420"/>
      <c r="K248" s="414"/>
    </row>
    <row r="249" spans="3:11" ht="13.5">
      <c r="C249" s="414"/>
      <c r="D249" s="420"/>
      <c r="E249" s="420"/>
      <c r="G249" s="414"/>
      <c r="H249" s="420"/>
      <c r="I249" s="420"/>
      <c r="K249" s="414"/>
    </row>
    <row r="250" spans="3:11" ht="13.5">
      <c r="C250" s="414"/>
      <c r="D250" s="420"/>
      <c r="E250" s="420"/>
      <c r="G250" s="414"/>
      <c r="H250" s="420"/>
      <c r="I250" s="420"/>
      <c r="K250" s="414"/>
    </row>
    <row r="251" spans="3:11" ht="13.5">
      <c r="C251" s="414"/>
      <c r="D251" s="420"/>
      <c r="E251" s="420"/>
      <c r="G251" s="414"/>
      <c r="H251" s="420"/>
      <c r="I251" s="420"/>
      <c r="K251" s="414"/>
    </row>
    <row r="252" spans="3:11" ht="13.5">
      <c r="C252" s="414"/>
      <c r="D252" s="420"/>
      <c r="E252" s="420"/>
      <c r="G252" s="414"/>
      <c r="H252" s="420"/>
      <c r="I252" s="420"/>
      <c r="K252" s="414"/>
    </row>
    <row r="253" spans="3:11" ht="13.5">
      <c r="C253" s="414"/>
      <c r="D253" s="420"/>
      <c r="E253" s="420"/>
      <c r="G253" s="414"/>
      <c r="H253" s="420"/>
      <c r="I253" s="420"/>
      <c r="K253" s="414"/>
    </row>
    <row r="254" spans="3:11" ht="13.5">
      <c r="C254" s="414"/>
      <c r="D254" s="420"/>
      <c r="E254" s="420"/>
      <c r="G254" s="414"/>
      <c r="H254" s="420"/>
      <c r="I254" s="420"/>
      <c r="K254" s="414"/>
    </row>
    <row r="255" spans="3:11" ht="13.5">
      <c r="C255" s="414"/>
      <c r="D255" s="420"/>
      <c r="E255" s="420"/>
      <c r="G255" s="414"/>
      <c r="H255" s="420"/>
      <c r="I255" s="420"/>
      <c r="K255" s="414"/>
    </row>
    <row r="256" spans="3:11" ht="13.5">
      <c r="C256" s="414"/>
      <c r="D256" s="420"/>
      <c r="E256" s="420"/>
      <c r="G256" s="414"/>
      <c r="H256" s="420"/>
      <c r="I256" s="420"/>
      <c r="K256" s="414"/>
    </row>
    <row r="257" spans="3:11" ht="13.5">
      <c r="C257" s="414"/>
      <c r="D257" s="420"/>
      <c r="E257" s="420"/>
      <c r="G257" s="414"/>
      <c r="H257" s="420"/>
      <c r="I257" s="420"/>
      <c r="K257" s="414"/>
    </row>
    <row r="258" spans="3:11" ht="13.5">
      <c r="C258" s="414"/>
      <c r="D258" s="420"/>
      <c r="E258" s="420"/>
      <c r="G258" s="414"/>
      <c r="H258" s="420"/>
      <c r="I258" s="420"/>
      <c r="K258" s="414"/>
    </row>
    <row r="259" spans="3:11" ht="13.5">
      <c r="C259" s="414"/>
      <c r="D259" s="420"/>
      <c r="E259" s="420"/>
      <c r="G259" s="414"/>
      <c r="H259" s="420"/>
      <c r="I259" s="420"/>
      <c r="K259" s="414"/>
    </row>
    <row r="260" spans="3:11" ht="13.5">
      <c r="C260" s="414"/>
      <c r="D260" s="420"/>
      <c r="E260" s="420"/>
      <c r="G260" s="414"/>
      <c r="H260" s="420"/>
      <c r="I260" s="420"/>
      <c r="K260" s="414"/>
    </row>
    <row r="261" spans="3:11" ht="13.5">
      <c r="C261" s="414"/>
      <c r="D261" s="420"/>
      <c r="E261" s="420"/>
      <c r="G261" s="414"/>
      <c r="H261" s="420"/>
      <c r="I261" s="420"/>
      <c r="K261" s="414"/>
    </row>
    <row r="262" spans="3:11" ht="13.5">
      <c r="C262" s="414"/>
      <c r="D262" s="420"/>
      <c r="E262" s="420"/>
      <c r="G262" s="414"/>
      <c r="H262" s="420"/>
      <c r="I262" s="420"/>
      <c r="K262" s="414"/>
    </row>
    <row r="263" spans="3:11" ht="13.5">
      <c r="C263" s="414"/>
      <c r="D263" s="420"/>
      <c r="E263" s="420"/>
      <c r="G263" s="414"/>
      <c r="H263" s="420"/>
      <c r="I263" s="420"/>
      <c r="K263" s="414"/>
    </row>
    <row r="264" spans="3:11" ht="13.5">
      <c r="C264" s="414"/>
      <c r="D264" s="420"/>
      <c r="E264" s="420"/>
      <c r="G264" s="414"/>
      <c r="H264" s="420"/>
      <c r="I264" s="420"/>
      <c r="K264" s="414"/>
    </row>
    <row r="265" spans="3:11" ht="13.5">
      <c r="C265" s="414"/>
      <c r="D265" s="420"/>
      <c r="E265" s="420"/>
      <c r="G265" s="414"/>
      <c r="H265" s="420"/>
      <c r="I265" s="420"/>
      <c r="K265" s="414"/>
    </row>
    <row r="266" spans="3:11" ht="13.5">
      <c r="C266" s="414"/>
      <c r="D266" s="420"/>
      <c r="E266" s="420"/>
      <c r="G266" s="414"/>
      <c r="H266" s="420"/>
      <c r="I266" s="420"/>
      <c r="K266" s="414"/>
    </row>
    <row r="267" spans="3:11" ht="13.5">
      <c r="C267" s="414"/>
      <c r="D267" s="420"/>
      <c r="E267" s="420"/>
      <c r="G267" s="414"/>
      <c r="H267" s="420"/>
      <c r="I267" s="420"/>
      <c r="K267" s="414"/>
    </row>
    <row r="268" spans="3:11" ht="13.5">
      <c r="C268" s="414"/>
      <c r="D268" s="420"/>
      <c r="E268" s="420"/>
      <c r="G268" s="414"/>
      <c r="H268" s="420"/>
      <c r="I268" s="420"/>
      <c r="K268" s="414"/>
    </row>
    <row r="269" spans="3:11" ht="13.5">
      <c r="C269" s="414"/>
      <c r="D269" s="420"/>
      <c r="E269" s="420"/>
      <c r="G269" s="414"/>
      <c r="H269" s="420"/>
      <c r="I269" s="420"/>
      <c r="K269" s="414"/>
    </row>
    <row r="270" spans="3:11" ht="13.5">
      <c r="C270" s="414"/>
      <c r="D270" s="420"/>
      <c r="E270" s="420"/>
      <c r="G270" s="414"/>
      <c r="H270" s="420"/>
      <c r="I270" s="420"/>
      <c r="K270" s="414"/>
    </row>
    <row r="271" spans="3:11" ht="13.5">
      <c r="C271" s="414"/>
      <c r="D271" s="420"/>
      <c r="E271" s="420"/>
      <c r="G271" s="414"/>
      <c r="H271" s="420"/>
      <c r="I271" s="420"/>
      <c r="K271" s="414"/>
    </row>
    <row r="272" spans="3:11" ht="13.5">
      <c r="C272" s="414"/>
      <c r="D272" s="420"/>
      <c r="E272" s="420"/>
      <c r="G272" s="414"/>
      <c r="H272" s="420"/>
      <c r="I272" s="420"/>
      <c r="K272" s="414"/>
    </row>
    <row r="273" spans="3:11" ht="13.5">
      <c r="C273" s="414"/>
      <c r="D273" s="420"/>
      <c r="E273" s="420"/>
      <c r="G273" s="414"/>
      <c r="H273" s="420"/>
      <c r="I273" s="420"/>
      <c r="K273" s="414"/>
    </row>
    <row r="274" spans="3:11" ht="13.5">
      <c r="C274" s="414"/>
      <c r="D274" s="420"/>
      <c r="E274" s="420"/>
      <c r="G274" s="414"/>
      <c r="H274" s="420"/>
      <c r="I274" s="420"/>
      <c r="K274" s="414"/>
    </row>
    <row r="275" spans="3:11" ht="13.5">
      <c r="C275" s="414"/>
      <c r="D275" s="420"/>
      <c r="E275" s="420"/>
      <c r="G275" s="414"/>
      <c r="H275" s="420"/>
      <c r="I275" s="420"/>
      <c r="K275" s="414"/>
    </row>
    <row r="276" spans="3:11" ht="13.5">
      <c r="C276" s="414"/>
      <c r="D276" s="420"/>
      <c r="E276" s="420"/>
      <c r="G276" s="414"/>
      <c r="H276" s="420"/>
      <c r="I276" s="420"/>
      <c r="K276" s="414"/>
    </row>
    <row r="277" spans="3:11" ht="13.5">
      <c r="C277" s="414"/>
      <c r="D277" s="420"/>
      <c r="E277" s="420"/>
      <c r="G277" s="414"/>
      <c r="H277" s="420"/>
      <c r="I277" s="420"/>
      <c r="K277" s="414"/>
    </row>
    <row r="278" spans="3:11" ht="13.5">
      <c r="C278" s="414"/>
      <c r="D278" s="420"/>
      <c r="E278" s="420"/>
      <c r="G278" s="414"/>
      <c r="H278" s="420"/>
      <c r="I278" s="420"/>
      <c r="K278" s="414"/>
    </row>
    <row r="279" spans="3:11" ht="13.5">
      <c r="C279" s="414"/>
      <c r="D279" s="420"/>
      <c r="E279" s="420"/>
      <c r="G279" s="414"/>
      <c r="H279" s="420"/>
      <c r="I279" s="420"/>
      <c r="K279" s="414"/>
    </row>
    <row r="280" spans="3:11" ht="13.5">
      <c r="C280" s="414"/>
      <c r="D280" s="420"/>
      <c r="E280" s="420"/>
      <c r="G280" s="414"/>
      <c r="H280" s="420"/>
      <c r="I280" s="420"/>
      <c r="K280" s="414"/>
    </row>
    <row r="281" spans="3:11" ht="13.5">
      <c r="C281" s="414"/>
      <c r="D281" s="420"/>
      <c r="E281" s="420"/>
      <c r="G281" s="414"/>
      <c r="H281" s="420"/>
      <c r="I281" s="420"/>
      <c r="K281" s="414"/>
    </row>
    <row r="282" spans="3:11" ht="13.5">
      <c r="C282" s="414"/>
      <c r="D282" s="420"/>
      <c r="E282" s="420"/>
      <c r="G282" s="414"/>
      <c r="H282" s="420"/>
      <c r="I282" s="420"/>
      <c r="K282" s="414"/>
    </row>
    <row r="283" spans="3:11" ht="13.5">
      <c r="C283" s="414"/>
      <c r="D283" s="420"/>
      <c r="E283" s="420"/>
      <c r="G283" s="414"/>
      <c r="H283" s="420"/>
      <c r="I283" s="420"/>
      <c r="K283" s="414"/>
    </row>
    <row r="284" spans="3:11" ht="13.5">
      <c r="C284" s="414"/>
      <c r="D284" s="420"/>
      <c r="E284" s="420"/>
      <c r="G284" s="414"/>
      <c r="H284" s="420"/>
      <c r="I284" s="420"/>
      <c r="K284" s="414"/>
    </row>
    <row r="285" spans="3:11" ht="13.5">
      <c r="C285" s="414"/>
      <c r="D285" s="420"/>
      <c r="E285" s="420"/>
      <c r="G285" s="414"/>
      <c r="H285" s="420"/>
      <c r="I285" s="420"/>
      <c r="K285" s="414"/>
    </row>
    <row r="286" spans="3:11" ht="13.5">
      <c r="C286" s="414"/>
      <c r="D286" s="420"/>
      <c r="E286" s="420"/>
      <c r="G286" s="414"/>
      <c r="H286" s="420"/>
      <c r="I286" s="420"/>
      <c r="K286" s="414"/>
    </row>
    <row r="287" spans="3:11" ht="13.5">
      <c r="C287" s="414"/>
      <c r="D287" s="420"/>
      <c r="E287" s="420"/>
      <c r="G287" s="414"/>
      <c r="H287" s="420"/>
      <c r="I287" s="420"/>
      <c r="K287" s="414"/>
    </row>
    <row r="288" spans="3:11" ht="13.5">
      <c r="C288" s="414"/>
      <c r="D288" s="420"/>
      <c r="E288" s="420"/>
      <c r="G288" s="414"/>
      <c r="H288" s="420"/>
      <c r="I288" s="420"/>
      <c r="K288" s="414"/>
    </row>
    <row r="289" spans="3:11" ht="13.5">
      <c r="C289" s="414"/>
      <c r="D289" s="420"/>
      <c r="E289" s="420"/>
      <c r="G289" s="414"/>
      <c r="H289" s="420"/>
      <c r="I289" s="420"/>
      <c r="K289" s="414"/>
    </row>
    <row r="290" spans="3:11" ht="13.5">
      <c r="C290" s="414"/>
      <c r="D290" s="420"/>
      <c r="E290" s="420"/>
      <c r="G290" s="414"/>
      <c r="H290" s="420"/>
      <c r="I290" s="420"/>
      <c r="K290" s="414"/>
    </row>
    <row r="291" spans="3:11" ht="13.5">
      <c r="C291" s="414"/>
      <c r="D291" s="420"/>
      <c r="E291" s="420"/>
      <c r="G291" s="414"/>
      <c r="H291" s="420"/>
      <c r="I291" s="420"/>
      <c r="K291" s="414"/>
    </row>
    <row r="292" spans="3:11" ht="13.5">
      <c r="C292" s="414"/>
      <c r="D292" s="420"/>
      <c r="E292" s="420"/>
      <c r="G292" s="414"/>
      <c r="H292" s="420"/>
      <c r="I292" s="420"/>
      <c r="K292" s="414"/>
    </row>
    <row r="293" spans="3:11" ht="13.5">
      <c r="C293" s="414"/>
      <c r="D293" s="420"/>
      <c r="E293" s="420"/>
      <c r="G293" s="414"/>
      <c r="H293" s="420"/>
      <c r="I293" s="420"/>
      <c r="K293" s="414"/>
    </row>
    <row r="294" spans="3:11" ht="13.5">
      <c r="C294" s="414"/>
      <c r="D294" s="420"/>
      <c r="E294" s="420"/>
      <c r="G294" s="414"/>
      <c r="H294" s="420"/>
      <c r="I294" s="420"/>
      <c r="K294" s="414"/>
    </row>
    <row r="295" spans="3:11" ht="13.5">
      <c r="C295" s="414"/>
      <c r="D295" s="420"/>
      <c r="E295" s="420"/>
      <c r="G295" s="414"/>
      <c r="H295" s="420"/>
      <c r="I295" s="420"/>
      <c r="K295" s="414"/>
    </row>
    <row r="296" spans="3:11" ht="13.5">
      <c r="C296" s="414"/>
      <c r="D296" s="420"/>
      <c r="E296" s="420"/>
      <c r="G296" s="414"/>
      <c r="H296" s="420"/>
      <c r="I296" s="420"/>
      <c r="K296" s="414"/>
    </row>
    <row r="297" spans="3:11" ht="13.5">
      <c r="C297" s="414"/>
      <c r="D297" s="420"/>
      <c r="E297" s="420"/>
      <c r="G297" s="414"/>
      <c r="H297" s="420"/>
      <c r="I297" s="420"/>
      <c r="K297" s="414"/>
    </row>
    <row r="298" spans="3:11" ht="13.5">
      <c r="C298" s="414"/>
      <c r="D298" s="420"/>
      <c r="E298" s="420"/>
      <c r="G298" s="414"/>
      <c r="H298" s="420"/>
      <c r="I298" s="420"/>
      <c r="K298" s="414"/>
    </row>
    <row r="299" spans="3:11" ht="13.5">
      <c r="C299" s="414"/>
      <c r="D299" s="420"/>
      <c r="E299" s="420"/>
      <c r="G299" s="414"/>
      <c r="H299" s="420"/>
      <c r="I299" s="420"/>
      <c r="K299" s="414"/>
    </row>
    <row r="300" spans="3:11" ht="13.5">
      <c r="C300" s="414"/>
      <c r="D300" s="420"/>
      <c r="E300" s="420"/>
      <c r="G300" s="414"/>
      <c r="H300" s="420"/>
      <c r="I300" s="420"/>
      <c r="K300" s="414"/>
    </row>
    <row r="301" spans="3:11" ht="13.5">
      <c r="C301" s="414"/>
      <c r="D301" s="420"/>
      <c r="E301" s="420"/>
      <c r="G301" s="414"/>
      <c r="H301" s="420"/>
      <c r="I301" s="420"/>
      <c r="K301" s="414"/>
    </row>
    <row r="302" spans="3:11" ht="13.5">
      <c r="C302" s="414"/>
      <c r="D302" s="420"/>
      <c r="E302" s="420"/>
      <c r="G302" s="414"/>
      <c r="H302" s="420"/>
      <c r="I302" s="420"/>
      <c r="K302" s="414"/>
    </row>
    <row r="303" spans="3:11" ht="13.5">
      <c r="C303" s="414"/>
      <c r="D303" s="420"/>
      <c r="E303" s="420"/>
      <c r="G303" s="414"/>
      <c r="H303" s="420"/>
      <c r="I303" s="420"/>
      <c r="K303" s="414"/>
    </row>
    <row r="304" spans="3:11" ht="13.5">
      <c r="C304" s="414"/>
      <c r="D304" s="420"/>
      <c r="E304" s="420"/>
      <c r="G304" s="414"/>
      <c r="H304" s="420"/>
      <c r="I304" s="420"/>
      <c r="K304" s="414"/>
    </row>
    <row r="305" spans="3:11" ht="13.5">
      <c r="C305" s="414"/>
      <c r="D305" s="420"/>
      <c r="E305" s="420"/>
      <c r="G305" s="414"/>
      <c r="H305" s="420"/>
      <c r="I305" s="420"/>
      <c r="K305" s="414"/>
    </row>
    <row r="306" spans="3:11" ht="13.5">
      <c r="C306" s="414"/>
      <c r="D306" s="420"/>
      <c r="E306" s="420"/>
      <c r="G306" s="414"/>
      <c r="H306" s="420"/>
      <c r="I306" s="420"/>
      <c r="K306" s="414"/>
    </row>
    <row r="307" spans="3:11" ht="13.5">
      <c r="C307" s="414"/>
      <c r="D307" s="420"/>
      <c r="E307" s="420"/>
      <c r="G307" s="414"/>
      <c r="H307" s="420"/>
      <c r="I307" s="420"/>
      <c r="K307" s="414"/>
    </row>
    <row r="308" spans="3:11" ht="13.5">
      <c r="C308" s="414"/>
      <c r="D308" s="420"/>
      <c r="E308" s="420"/>
      <c r="G308" s="414"/>
      <c r="H308" s="420"/>
      <c r="I308" s="420"/>
      <c r="K308" s="414"/>
    </row>
    <row r="309" spans="3:11" ht="13.5">
      <c r="C309" s="414"/>
      <c r="D309" s="420"/>
      <c r="E309" s="420"/>
      <c r="G309" s="414"/>
      <c r="H309" s="420"/>
      <c r="I309" s="420"/>
      <c r="K309" s="414"/>
    </row>
    <row r="310" spans="3:11" ht="13.5">
      <c r="C310" s="414"/>
      <c r="D310" s="420"/>
      <c r="E310" s="420"/>
      <c r="G310" s="414"/>
      <c r="H310" s="420"/>
      <c r="I310" s="420"/>
      <c r="K310" s="414"/>
    </row>
    <row r="311" spans="3:11" ht="13.5">
      <c r="C311" s="414"/>
      <c r="D311" s="420"/>
      <c r="E311" s="420"/>
      <c r="G311" s="414"/>
      <c r="H311" s="420"/>
      <c r="I311" s="420"/>
      <c r="K311" s="414"/>
    </row>
    <row r="312" spans="3:11" ht="13.5">
      <c r="C312" s="414"/>
      <c r="D312" s="420"/>
      <c r="E312" s="420"/>
      <c r="G312" s="414"/>
      <c r="H312" s="420"/>
      <c r="I312" s="420"/>
      <c r="K312" s="414"/>
    </row>
    <row r="313" spans="3:11" ht="13.5">
      <c r="C313" s="414"/>
      <c r="D313" s="420"/>
      <c r="E313" s="420"/>
      <c r="G313" s="414"/>
      <c r="H313" s="420"/>
      <c r="I313" s="420"/>
      <c r="K313" s="414"/>
    </row>
    <row r="314" spans="3:11" ht="13.5">
      <c r="C314" s="414"/>
      <c r="D314" s="420"/>
      <c r="E314" s="420"/>
      <c r="G314" s="414"/>
      <c r="H314" s="420"/>
      <c r="I314" s="420"/>
      <c r="K314" s="414"/>
    </row>
    <row r="315" spans="3:11" ht="13.5">
      <c r="C315" s="414"/>
      <c r="D315" s="420"/>
      <c r="E315" s="420"/>
      <c r="G315" s="414"/>
      <c r="H315" s="420"/>
      <c r="I315" s="420"/>
      <c r="K315" s="414"/>
    </row>
    <row r="316" spans="3:11" ht="13.5">
      <c r="C316" s="414"/>
      <c r="D316" s="420"/>
      <c r="E316" s="420"/>
      <c r="G316" s="414"/>
      <c r="H316" s="420"/>
      <c r="I316" s="420"/>
      <c r="K316" s="414"/>
    </row>
    <row r="317" spans="3:11" ht="13.5">
      <c r="C317" s="414"/>
      <c r="D317" s="420"/>
      <c r="E317" s="420"/>
      <c r="G317" s="414"/>
      <c r="H317" s="420"/>
      <c r="I317" s="420"/>
      <c r="K317" s="414"/>
    </row>
    <row r="318" spans="3:11" ht="13.5">
      <c r="C318" s="414"/>
      <c r="D318" s="420"/>
      <c r="E318" s="420"/>
      <c r="G318" s="414"/>
      <c r="H318" s="420"/>
      <c r="I318" s="420"/>
      <c r="K318" s="414"/>
    </row>
    <row r="319" spans="3:11" ht="13.5">
      <c r="C319" s="414"/>
      <c r="D319" s="420"/>
      <c r="E319" s="420"/>
      <c r="G319" s="414"/>
      <c r="H319" s="420"/>
      <c r="I319" s="420"/>
      <c r="K319" s="414"/>
    </row>
    <row r="320" spans="3:11" ht="13.5">
      <c r="C320" s="414"/>
      <c r="D320" s="420"/>
      <c r="E320" s="420"/>
      <c r="G320" s="414"/>
      <c r="H320" s="420"/>
      <c r="I320" s="420"/>
      <c r="K320" s="414"/>
    </row>
    <row r="321" spans="3:11" ht="13.5">
      <c r="C321" s="414"/>
      <c r="D321" s="420"/>
      <c r="E321" s="420"/>
      <c r="G321" s="414"/>
      <c r="H321" s="420"/>
      <c r="I321" s="420"/>
      <c r="K321" s="414"/>
    </row>
    <row r="322" spans="3:11" ht="13.5">
      <c r="C322" s="414"/>
      <c r="D322" s="420"/>
      <c r="E322" s="420"/>
      <c r="G322" s="414"/>
      <c r="H322" s="420"/>
      <c r="I322" s="420"/>
      <c r="K322" s="414"/>
    </row>
    <row r="323" spans="3:11" ht="13.5">
      <c r="C323" s="414"/>
      <c r="D323" s="420"/>
      <c r="E323" s="420"/>
      <c r="G323" s="414"/>
      <c r="H323" s="420"/>
      <c r="I323" s="420"/>
      <c r="K323" s="414"/>
    </row>
    <row r="324" spans="3:11" ht="13.5">
      <c r="C324" s="414"/>
      <c r="D324" s="420"/>
      <c r="E324" s="420"/>
      <c r="G324" s="414"/>
      <c r="H324" s="420"/>
      <c r="I324" s="420"/>
      <c r="K324" s="414"/>
    </row>
    <row r="325" spans="3:11" ht="13.5">
      <c r="C325" s="414"/>
      <c r="D325" s="420"/>
      <c r="E325" s="420"/>
      <c r="G325" s="414"/>
      <c r="H325" s="420"/>
      <c r="I325" s="420"/>
      <c r="K325" s="414"/>
    </row>
    <row r="326" spans="3:11" ht="13.5">
      <c r="C326" s="414"/>
      <c r="D326" s="420"/>
      <c r="E326" s="420"/>
      <c r="G326" s="414"/>
      <c r="H326" s="420"/>
      <c r="I326" s="420"/>
      <c r="K326" s="414"/>
    </row>
    <row r="327" spans="3:11" ht="13.5">
      <c r="C327" s="414"/>
      <c r="D327" s="420"/>
      <c r="E327" s="420"/>
      <c r="G327" s="414"/>
      <c r="H327" s="420"/>
      <c r="I327" s="420"/>
      <c r="K327" s="414"/>
    </row>
    <row r="328" spans="3:11" ht="13.5">
      <c r="C328" s="414"/>
      <c r="D328" s="420"/>
      <c r="E328" s="420"/>
      <c r="G328" s="414"/>
      <c r="H328" s="420"/>
      <c r="I328" s="420"/>
      <c r="K328" s="414"/>
    </row>
    <row r="329" spans="3:11" ht="13.5">
      <c r="C329" s="414"/>
      <c r="D329" s="420"/>
      <c r="E329" s="420"/>
      <c r="G329" s="414"/>
      <c r="H329" s="420"/>
      <c r="I329" s="420"/>
      <c r="K329" s="414"/>
    </row>
    <row r="330" spans="3:11" ht="13.5">
      <c r="C330" s="414"/>
      <c r="G330" s="414"/>
      <c r="H330" s="420"/>
      <c r="K330" s="414"/>
    </row>
    <row r="331" spans="3:11" ht="13.5">
      <c r="C331" s="414"/>
      <c r="D331" s="420"/>
      <c r="E331" s="420"/>
      <c r="G331" s="414"/>
      <c r="H331" s="420"/>
      <c r="I331" s="420"/>
      <c r="K331" s="414"/>
    </row>
    <row r="332" spans="3:11" ht="13.5">
      <c r="C332" s="414"/>
      <c r="D332" s="420"/>
      <c r="E332" s="420"/>
      <c r="G332" s="414"/>
      <c r="H332" s="420"/>
      <c r="I332" s="420"/>
      <c r="K332" s="414"/>
    </row>
    <row r="333" spans="3:11" ht="13.5">
      <c r="C333" s="414"/>
      <c r="D333" s="420"/>
      <c r="E333" s="420"/>
      <c r="G333" s="414"/>
      <c r="H333" s="420"/>
      <c r="I333" s="420"/>
      <c r="K333" s="414"/>
    </row>
    <row r="334" spans="3:11" ht="13.5">
      <c r="C334" s="414"/>
      <c r="D334" s="420"/>
      <c r="E334" s="420"/>
      <c r="G334" s="414"/>
      <c r="H334" s="420"/>
      <c r="I334" s="420"/>
      <c r="K334" s="414"/>
    </row>
    <row r="335" spans="3:11" ht="13.5">
      <c r="C335" s="414"/>
      <c r="D335" s="420"/>
      <c r="E335" s="420"/>
      <c r="G335" s="414"/>
      <c r="H335" s="420"/>
      <c r="I335" s="420"/>
      <c r="K335" s="414"/>
    </row>
    <row r="336" spans="3:11" ht="13.5">
      <c r="C336" s="414"/>
      <c r="D336" s="420"/>
      <c r="E336" s="420"/>
      <c r="G336" s="414"/>
      <c r="H336" s="420"/>
      <c r="I336" s="420"/>
      <c r="K336" s="414"/>
    </row>
    <row r="337" spans="3:11" ht="13.5">
      <c r="C337" s="414"/>
      <c r="D337" s="420"/>
      <c r="E337" s="420"/>
      <c r="G337" s="414"/>
      <c r="H337" s="420"/>
      <c r="I337" s="420"/>
      <c r="K337" s="414"/>
    </row>
    <row r="338" spans="3:11" ht="13.5">
      <c r="C338" s="414"/>
      <c r="D338" s="420"/>
      <c r="E338" s="420"/>
      <c r="G338" s="414"/>
      <c r="H338" s="420"/>
      <c r="I338" s="420"/>
      <c r="K338" s="414"/>
    </row>
    <row r="339" spans="3:11" ht="13.5">
      <c r="C339" s="414"/>
      <c r="D339" s="420"/>
      <c r="E339" s="420"/>
      <c r="G339" s="414"/>
      <c r="H339" s="420"/>
      <c r="I339" s="420"/>
      <c r="K339" s="414"/>
    </row>
    <row r="340" spans="3:11" ht="13.5">
      <c r="C340" s="414"/>
      <c r="D340" s="420"/>
      <c r="E340" s="420"/>
      <c r="G340" s="414"/>
      <c r="H340" s="420"/>
      <c r="I340" s="420"/>
      <c r="K340" s="414"/>
    </row>
    <row r="341" spans="3:11" ht="13.5">
      <c r="C341" s="414"/>
      <c r="D341" s="420"/>
      <c r="E341" s="420"/>
      <c r="G341" s="414"/>
      <c r="H341" s="420"/>
      <c r="I341" s="420"/>
      <c r="K341" s="414"/>
    </row>
    <row r="342" spans="3:11" ht="13.5">
      <c r="C342" s="414"/>
      <c r="D342" s="420"/>
      <c r="E342" s="420"/>
      <c r="G342" s="414"/>
      <c r="H342" s="420"/>
      <c r="I342" s="420"/>
      <c r="K342" s="414"/>
    </row>
    <row r="343" spans="3:11" ht="13.5">
      <c r="C343" s="414"/>
      <c r="D343" s="420"/>
      <c r="E343" s="420"/>
      <c r="G343" s="414"/>
      <c r="H343" s="420"/>
      <c r="I343" s="420"/>
      <c r="K343" s="414"/>
    </row>
    <row r="344" spans="3:11" ht="13.5">
      <c r="C344" s="414"/>
      <c r="D344" s="420"/>
      <c r="E344" s="420"/>
      <c r="G344" s="414"/>
      <c r="H344" s="420"/>
      <c r="I344" s="420"/>
      <c r="K344" s="414"/>
    </row>
    <row r="345" spans="3:11" ht="13.5">
      <c r="C345" s="414"/>
      <c r="D345" s="420"/>
      <c r="E345" s="420"/>
      <c r="G345" s="414"/>
      <c r="H345" s="420"/>
      <c r="I345" s="420"/>
      <c r="K345" s="414"/>
    </row>
    <row r="346" spans="3:11" ht="13.5">
      <c r="C346" s="414"/>
      <c r="D346" s="420"/>
      <c r="E346" s="420"/>
      <c r="G346" s="414"/>
      <c r="H346" s="420"/>
      <c r="I346" s="420"/>
      <c r="K346" s="414"/>
    </row>
    <row r="347" spans="3:11" ht="13.5">
      <c r="C347" s="414"/>
      <c r="D347" s="420"/>
      <c r="E347" s="420"/>
      <c r="G347" s="414"/>
      <c r="H347" s="420"/>
      <c r="I347" s="420"/>
      <c r="K347" s="414"/>
    </row>
    <row r="348" spans="3:11" ht="13.5">
      <c r="C348" s="414"/>
      <c r="D348" s="420"/>
      <c r="E348" s="420"/>
      <c r="G348" s="414"/>
      <c r="H348" s="420"/>
      <c r="I348" s="420"/>
      <c r="K348" s="414"/>
    </row>
    <row r="349" spans="3:11" ht="13.5">
      <c r="C349" s="414"/>
      <c r="D349" s="420"/>
      <c r="E349" s="420"/>
      <c r="G349" s="414"/>
      <c r="H349" s="420"/>
      <c r="I349" s="420"/>
      <c r="K349" s="414"/>
    </row>
    <row r="350" spans="3:11" ht="13.5">
      <c r="C350" s="414"/>
      <c r="D350" s="420"/>
      <c r="E350" s="420"/>
      <c r="G350" s="414"/>
      <c r="H350" s="420"/>
      <c r="I350" s="420"/>
      <c r="K350" s="414"/>
    </row>
    <row r="351" spans="3:11" ht="13.5">
      <c r="C351" s="414"/>
      <c r="D351" s="420"/>
      <c r="E351" s="420"/>
      <c r="G351" s="414"/>
      <c r="H351" s="420"/>
      <c r="I351" s="420"/>
      <c r="K351" s="414"/>
    </row>
    <row r="352" spans="3:11" ht="13.5">
      <c r="C352" s="414"/>
      <c r="D352" s="420"/>
      <c r="E352" s="420"/>
      <c r="G352" s="414"/>
      <c r="H352" s="420"/>
      <c r="I352" s="420"/>
      <c r="K352" s="414"/>
    </row>
    <row r="353" spans="3:11" ht="13.5">
      <c r="C353" s="414"/>
      <c r="D353" s="420"/>
      <c r="E353" s="420"/>
      <c r="G353" s="414"/>
      <c r="H353" s="420"/>
      <c r="I353" s="420"/>
      <c r="K353" s="414"/>
    </row>
    <row r="354" spans="3:11" ht="13.5">
      <c r="C354" s="414"/>
      <c r="D354" s="420"/>
      <c r="E354" s="420"/>
      <c r="G354" s="414"/>
      <c r="H354" s="420"/>
      <c r="I354" s="420"/>
      <c r="K354" s="414"/>
    </row>
    <row r="355" spans="3:11" ht="13.5">
      <c r="C355" s="414"/>
      <c r="D355" s="420"/>
      <c r="E355" s="420"/>
      <c r="G355" s="414"/>
      <c r="H355" s="420"/>
      <c r="I355" s="420"/>
      <c r="K355" s="414"/>
    </row>
    <row r="356" spans="3:11" ht="13.5">
      <c r="C356" s="414"/>
      <c r="D356" s="420"/>
      <c r="E356" s="420"/>
      <c r="G356" s="414"/>
      <c r="H356" s="420"/>
      <c r="I356" s="420"/>
      <c r="K356" s="414"/>
    </row>
    <row r="357" spans="3:11" ht="13.5">
      <c r="C357" s="414"/>
      <c r="D357" s="420"/>
      <c r="E357" s="420"/>
      <c r="G357" s="414"/>
      <c r="H357" s="420"/>
      <c r="I357" s="420"/>
      <c r="K357" s="414"/>
    </row>
    <row r="358" spans="3:11" ht="13.5">
      <c r="C358" s="414"/>
      <c r="D358" s="420"/>
      <c r="E358" s="420"/>
      <c r="G358" s="414"/>
      <c r="H358" s="420"/>
      <c r="I358" s="420"/>
      <c r="K358" s="414"/>
    </row>
    <row r="359" spans="3:11" ht="13.5">
      <c r="C359" s="414"/>
      <c r="D359" s="420"/>
      <c r="E359" s="420"/>
      <c r="G359" s="414"/>
      <c r="H359" s="420"/>
      <c r="I359" s="420"/>
      <c r="K359" s="414"/>
    </row>
    <row r="360" spans="3:11" ht="13.5">
      <c r="C360" s="414"/>
      <c r="D360" s="420"/>
      <c r="E360" s="420"/>
      <c r="G360" s="414"/>
      <c r="H360" s="420"/>
      <c r="I360" s="420"/>
      <c r="K360" s="414"/>
    </row>
    <row r="361" spans="3:11" ht="13.5">
      <c r="C361" s="414"/>
      <c r="D361" s="420"/>
      <c r="E361" s="420"/>
      <c r="G361" s="414"/>
      <c r="H361" s="420"/>
      <c r="I361" s="420"/>
      <c r="K361" s="414"/>
    </row>
    <row r="362" spans="3:11" ht="13.5">
      <c r="C362" s="414"/>
      <c r="D362" s="420"/>
      <c r="E362" s="420"/>
      <c r="G362" s="414"/>
      <c r="H362" s="420"/>
      <c r="I362" s="420"/>
      <c r="K362" s="414"/>
    </row>
    <row r="363" spans="3:11" ht="13.5">
      <c r="C363" s="414"/>
      <c r="D363" s="420"/>
      <c r="E363" s="420"/>
      <c r="G363" s="414"/>
      <c r="H363" s="420"/>
      <c r="I363" s="420"/>
      <c r="K363" s="414"/>
    </row>
    <row r="364" spans="3:11" ht="13.5">
      <c r="C364" s="414"/>
      <c r="D364" s="420"/>
      <c r="E364" s="420"/>
      <c r="G364" s="414"/>
      <c r="H364" s="420"/>
      <c r="I364" s="420"/>
      <c r="K364" s="414"/>
    </row>
    <row r="365" spans="3:11" ht="13.5">
      <c r="C365" s="414"/>
      <c r="D365" s="420"/>
      <c r="E365" s="420"/>
      <c r="G365" s="414"/>
      <c r="H365" s="420"/>
      <c r="I365" s="420"/>
      <c r="K365" s="414"/>
    </row>
    <row r="366" spans="3:11" ht="13.5">
      <c r="C366" s="414"/>
      <c r="D366" s="420"/>
      <c r="E366" s="420"/>
      <c r="G366" s="414"/>
      <c r="H366" s="420"/>
      <c r="I366" s="420"/>
      <c r="K366" s="414"/>
    </row>
    <row r="367" spans="3:11" ht="13.5">
      <c r="C367" s="414"/>
      <c r="D367" s="420"/>
      <c r="E367" s="420"/>
      <c r="G367" s="414"/>
      <c r="H367" s="420"/>
      <c r="I367" s="420"/>
      <c r="K367" s="414"/>
    </row>
    <row r="368" spans="3:11" ht="13.5">
      <c r="C368" s="414"/>
      <c r="D368" s="420"/>
      <c r="E368" s="420"/>
      <c r="G368" s="414"/>
      <c r="H368" s="420"/>
      <c r="I368" s="420"/>
      <c r="K368" s="414"/>
    </row>
    <row r="369" spans="3:11" ht="13.5">
      <c r="C369" s="414"/>
      <c r="D369" s="420"/>
      <c r="E369" s="420"/>
      <c r="G369" s="414"/>
      <c r="H369" s="420"/>
      <c r="I369" s="420"/>
      <c r="K369" s="414"/>
    </row>
    <row r="370" spans="3:11" ht="13.5">
      <c r="C370" s="414"/>
      <c r="D370" s="420"/>
      <c r="E370" s="420"/>
      <c r="G370" s="414"/>
      <c r="H370" s="420"/>
      <c r="I370" s="420"/>
      <c r="K370" s="414"/>
    </row>
    <row r="371" spans="3:11" ht="13.5">
      <c r="C371" s="414"/>
      <c r="D371" s="420"/>
      <c r="E371" s="420"/>
      <c r="G371" s="414"/>
      <c r="H371" s="420"/>
      <c r="I371" s="420"/>
      <c r="K371" s="414"/>
    </row>
    <row r="372" spans="3:11" ht="13.5">
      <c r="C372" s="414"/>
      <c r="D372" s="420"/>
      <c r="E372" s="420"/>
      <c r="G372" s="414"/>
      <c r="H372" s="420"/>
      <c r="I372" s="420"/>
      <c r="K372" s="414"/>
    </row>
    <row r="373" spans="3:11" ht="13.5">
      <c r="C373" s="414"/>
      <c r="D373" s="420"/>
      <c r="E373" s="420"/>
      <c r="G373" s="414"/>
      <c r="H373" s="420"/>
      <c r="I373" s="420"/>
      <c r="K373" s="414"/>
    </row>
    <row r="374" spans="3:11" ht="13.5">
      <c r="C374" s="414"/>
      <c r="D374" s="420"/>
      <c r="E374" s="420"/>
      <c r="G374" s="414"/>
      <c r="H374" s="420"/>
      <c r="I374" s="420"/>
      <c r="K374" s="414"/>
    </row>
    <row r="375" spans="3:11" ht="13.5">
      <c r="C375" s="414"/>
      <c r="D375" s="420"/>
      <c r="E375" s="420"/>
      <c r="G375" s="414"/>
      <c r="H375" s="420"/>
      <c r="I375" s="420"/>
      <c r="K375" s="414"/>
    </row>
    <row r="376" spans="3:11" ht="13.5">
      <c r="C376" s="414"/>
      <c r="D376" s="420"/>
      <c r="E376" s="420"/>
      <c r="G376" s="414"/>
      <c r="H376" s="420"/>
      <c r="I376" s="420"/>
      <c r="K376" s="414"/>
    </row>
    <row r="377" spans="3:11" ht="13.5">
      <c r="C377" s="414"/>
      <c r="D377" s="420"/>
      <c r="E377" s="420"/>
      <c r="G377" s="414"/>
      <c r="H377" s="420"/>
      <c r="I377" s="420"/>
      <c r="K377" s="414"/>
    </row>
    <row r="378" spans="3:11" ht="13.5">
      <c r="C378" s="414"/>
      <c r="D378" s="420"/>
      <c r="E378" s="420"/>
      <c r="G378" s="414"/>
      <c r="H378" s="420"/>
      <c r="I378" s="420"/>
      <c r="K378" s="414"/>
    </row>
    <row r="379" spans="3:11" ht="13.5">
      <c r="C379" s="414"/>
      <c r="D379" s="420"/>
      <c r="E379" s="420"/>
      <c r="G379" s="414"/>
      <c r="H379" s="420"/>
      <c r="I379" s="420"/>
      <c r="K379" s="414"/>
    </row>
    <row r="380" spans="3:11" ht="13.5">
      <c r="C380" s="414"/>
      <c r="D380" s="420"/>
      <c r="E380" s="420"/>
      <c r="G380" s="414"/>
      <c r="H380" s="420"/>
      <c r="I380" s="420"/>
      <c r="K380" s="414"/>
    </row>
    <row r="381" spans="3:11" ht="13.5">
      <c r="C381" s="414"/>
      <c r="D381" s="420"/>
      <c r="E381" s="420"/>
      <c r="G381" s="414"/>
      <c r="H381" s="420"/>
      <c r="I381" s="420"/>
      <c r="K381" s="414"/>
    </row>
    <row r="382" spans="3:11" ht="13.5">
      <c r="C382" s="414"/>
      <c r="D382" s="420"/>
      <c r="E382" s="420"/>
      <c r="G382" s="414"/>
      <c r="H382" s="420"/>
      <c r="I382" s="420"/>
      <c r="K382" s="414"/>
    </row>
    <row r="383" spans="3:11" ht="13.5">
      <c r="C383" s="414"/>
      <c r="D383" s="420"/>
      <c r="E383" s="420"/>
      <c r="G383" s="414"/>
      <c r="H383" s="420"/>
      <c r="I383" s="420"/>
      <c r="K383" s="414"/>
    </row>
    <row r="384" spans="3:11" ht="13.5">
      <c r="C384" s="414"/>
      <c r="D384" s="420"/>
      <c r="E384" s="420"/>
      <c r="G384" s="414"/>
      <c r="H384" s="420"/>
      <c r="I384" s="420"/>
      <c r="K384" s="414"/>
    </row>
    <row r="385" spans="3:11" ht="13.5">
      <c r="C385" s="414"/>
      <c r="D385" s="420"/>
      <c r="E385" s="420"/>
      <c r="G385" s="414"/>
      <c r="H385" s="420"/>
      <c r="I385" s="420"/>
      <c r="K385" s="414"/>
    </row>
    <row r="386" spans="3:11" ht="13.5">
      <c r="C386" s="414"/>
      <c r="D386" s="420"/>
      <c r="E386" s="420"/>
      <c r="G386" s="414"/>
      <c r="H386" s="420"/>
      <c r="I386" s="420"/>
      <c r="K386" s="414"/>
    </row>
    <row r="387" spans="3:11" ht="13.5">
      <c r="C387" s="414"/>
      <c r="D387" s="420"/>
      <c r="E387" s="420"/>
      <c r="G387" s="414"/>
      <c r="H387" s="420"/>
      <c r="I387" s="420"/>
      <c r="K387" s="414"/>
    </row>
    <row r="388" spans="3:11" ht="13.5">
      <c r="C388" s="414"/>
      <c r="D388" s="420"/>
      <c r="E388" s="420"/>
      <c r="G388" s="414"/>
      <c r="H388" s="420"/>
      <c r="I388" s="420"/>
      <c r="K388" s="414"/>
    </row>
    <row r="389" spans="3:11" ht="13.5">
      <c r="C389" s="414"/>
      <c r="D389" s="420"/>
      <c r="E389" s="420"/>
      <c r="G389" s="414"/>
      <c r="H389" s="420"/>
      <c r="I389" s="420"/>
      <c r="K389" s="414"/>
    </row>
    <row r="390" spans="3:11" ht="13.5">
      <c r="C390" s="414"/>
      <c r="D390" s="420"/>
      <c r="E390" s="420"/>
      <c r="G390" s="414"/>
      <c r="H390" s="420"/>
      <c r="I390" s="420"/>
      <c r="K390" s="414"/>
    </row>
    <row r="391" spans="3:11" ht="13.5">
      <c r="C391" s="414"/>
      <c r="D391" s="420"/>
      <c r="E391" s="420"/>
      <c r="G391" s="414"/>
      <c r="H391" s="420"/>
      <c r="I391" s="420"/>
      <c r="K391" s="414"/>
    </row>
    <row r="392" spans="3:11" ht="13.5">
      <c r="C392" s="414"/>
      <c r="D392" s="420"/>
      <c r="E392" s="420"/>
      <c r="G392" s="414"/>
      <c r="H392" s="420"/>
      <c r="I392" s="420"/>
      <c r="K392" s="414"/>
    </row>
    <row r="393" spans="3:11" ht="13.5">
      <c r="C393" s="414"/>
      <c r="D393" s="420"/>
      <c r="E393" s="420"/>
      <c r="G393" s="414"/>
      <c r="H393" s="420"/>
      <c r="I393" s="420"/>
      <c r="K393" s="414"/>
    </row>
    <row r="394" spans="3:11" ht="13.5">
      <c r="C394" s="414"/>
      <c r="D394" s="420"/>
      <c r="E394" s="420"/>
      <c r="G394" s="414"/>
      <c r="H394" s="420"/>
      <c r="I394" s="420"/>
      <c r="K394" s="414"/>
    </row>
    <row r="395" spans="3:11" ht="13.5">
      <c r="C395" s="414"/>
      <c r="D395" s="420"/>
      <c r="E395" s="420"/>
      <c r="G395" s="414"/>
      <c r="H395" s="420"/>
      <c r="I395" s="420"/>
      <c r="K395" s="414"/>
    </row>
    <row r="396" spans="3:11" ht="13.5">
      <c r="C396" s="414"/>
      <c r="D396" s="420"/>
      <c r="E396" s="420"/>
      <c r="G396" s="414"/>
      <c r="H396" s="420"/>
      <c r="I396" s="420"/>
      <c r="K396" s="414"/>
    </row>
    <row r="397" spans="3:11" ht="13.5">
      <c r="C397" s="414"/>
      <c r="D397" s="420"/>
      <c r="E397" s="420"/>
      <c r="G397" s="414"/>
      <c r="H397" s="420"/>
      <c r="I397" s="420"/>
      <c r="K397" s="414"/>
    </row>
    <row r="398" spans="3:11" ht="13.5">
      <c r="C398" s="414"/>
      <c r="D398" s="420"/>
      <c r="E398" s="420"/>
      <c r="G398" s="414"/>
      <c r="H398" s="420"/>
      <c r="I398" s="420"/>
      <c r="K398" s="414"/>
    </row>
    <row r="399" spans="3:11" ht="13.5">
      <c r="C399" s="414"/>
      <c r="D399" s="420"/>
      <c r="E399" s="420"/>
      <c r="G399" s="414"/>
      <c r="H399" s="420"/>
      <c r="I399" s="420"/>
      <c r="K399" s="414"/>
    </row>
    <row r="400" spans="3:11" ht="13.5">
      <c r="C400" s="414"/>
      <c r="D400" s="420"/>
      <c r="E400" s="420"/>
      <c r="G400" s="414"/>
      <c r="H400" s="420"/>
      <c r="I400" s="420"/>
      <c r="K400" s="414"/>
    </row>
    <row r="401" spans="3:11" ht="13.5">
      <c r="C401" s="414"/>
      <c r="D401" s="420"/>
      <c r="E401" s="420"/>
      <c r="G401" s="414"/>
      <c r="H401" s="420"/>
      <c r="I401" s="420"/>
      <c r="K401" s="414"/>
    </row>
    <row r="402" spans="3:11" ht="13.5">
      <c r="C402" s="414"/>
      <c r="D402" s="420"/>
      <c r="E402" s="420"/>
      <c r="G402" s="414"/>
      <c r="H402" s="420"/>
      <c r="I402" s="420"/>
      <c r="K402" s="414"/>
    </row>
    <row r="403" spans="3:11" ht="13.5">
      <c r="C403" s="414"/>
      <c r="D403" s="420"/>
      <c r="E403" s="420"/>
      <c r="G403" s="414"/>
      <c r="H403" s="420"/>
      <c r="I403" s="420"/>
      <c r="K403" s="414"/>
    </row>
    <row r="404" spans="3:11" ht="13.5">
      <c r="C404" s="414"/>
      <c r="D404" s="420"/>
      <c r="E404" s="420"/>
      <c r="G404" s="414"/>
      <c r="H404" s="420"/>
      <c r="I404" s="420"/>
      <c r="K404" s="414"/>
    </row>
    <row r="405" spans="3:11" ht="13.5">
      <c r="C405" s="414"/>
      <c r="D405" s="420"/>
      <c r="E405" s="420"/>
      <c r="G405" s="414"/>
      <c r="H405" s="420"/>
      <c r="I405" s="420"/>
      <c r="K405" s="414"/>
    </row>
    <row r="406" spans="3:11" ht="13.5">
      <c r="C406" s="414"/>
      <c r="D406" s="420"/>
      <c r="E406" s="420"/>
      <c r="G406" s="414"/>
      <c r="H406" s="420"/>
      <c r="I406" s="420"/>
      <c r="K406" s="414"/>
    </row>
    <row r="407" spans="3:11" ht="13.5">
      <c r="C407" s="414"/>
      <c r="D407" s="420"/>
      <c r="E407" s="420"/>
      <c r="G407" s="414"/>
      <c r="H407" s="420"/>
      <c r="I407" s="420"/>
      <c r="K407" s="414"/>
    </row>
    <row r="408" spans="3:11" ht="13.5">
      <c r="C408" s="414"/>
      <c r="D408" s="420"/>
      <c r="E408" s="420"/>
      <c r="G408" s="414"/>
      <c r="H408" s="420"/>
      <c r="I408" s="420"/>
      <c r="K408" s="414"/>
    </row>
    <row r="409" spans="3:11" ht="13.5">
      <c r="C409" s="414"/>
      <c r="D409" s="420"/>
      <c r="E409" s="420"/>
      <c r="G409" s="414"/>
      <c r="H409" s="420"/>
      <c r="I409" s="420"/>
      <c r="K409" s="414"/>
    </row>
    <row r="410" spans="3:11" ht="13.5">
      <c r="C410" s="414"/>
      <c r="D410" s="420"/>
      <c r="E410" s="420"/>
      <c r="G410" s="414"/>
      <c r="H410" s="420"/>
      <c r="I410" s="420"/>
      <c r="K410" s="414"/>
    </row>
    <row r="411" spans="3:11" ht="13.5">
      <c r="C411" s="414"/>
      <c r="D411" s="420"/>
      <c r="E411" s="420"/>
      <c r="G411" s="414"/>
      <c r="H411" s="420"/>
      <c r="I411" s="420"/>
      <c r="K411" s="414"/>
    </row>
    <row r="412" spans="3:11" ht="13.5">
      <c r="C412" s="414"/>
      <c r="D412" s="420"/>
      <c r="E412" s="420"/>
      <c r="G412" s="414"/>
      <c r="H412" s="420"/>
      <c r="I412" s="420"/>
      <c r="K412" s="414"/>
    </row>
    <row r="413" spans="3:11" ht="13.5">
      <c r="C413" s="414"/>
      <c r="D413" s="420"/>
      <c r="E413" s="420"/>
      <c r="G413" s="414"/>
      <c r="H413" s="420"/>
      <c r="I413" s="420"/>
      <c r="K413" s="414"/>
    </row>
    <row r="414" spans="3:11" ht="13.5">
      <c r="C414" s="414"/>
      <c r="D414" s="420"/>
      <c r="E414" s="420"/>
      <c r="G414" s="414"/>
      <c r="H414" s="420"/>
      <c r="I414" s="420"/>
      <c r="K414" s="414"/>
    </row>
    <row r="415" spans="3:11" ht="13.5">
      <c r="C415" s="414"/>
      <c r="D415" s="420"/>
      <c r="E415" s="420"/>
      <c r="G415" s="414"/>
      <c r="H415" s="420"/>
      <c r="I415" s="420"/>
      <c r="K415" s="414"/>
    </row>
    <row r="416" spans="3:11" ht="13.5">
      <c r="C416" s="414"/>
      <c r="D416" s="420"/>
      <c r="E416" s="420"/>
      <c r="G416" s="414"/>
      <c r="H416" s="420"/>
      <c r="I416" s="420"/>
      <c r="K416" s="414"/>
    </row>
    <row r="417" spans="3:11" ht="13.5">
      <c r="C417" s="414"/>
      <c r="D417" s="420"/>
      <c r="E417" s="420"/>
      <c r="G417" s="414"/>
      <c r="H417" s="420"/>
      <c r="I417" s="420"/>
      <c r="K417" s="414"/>
    </row>
    <row r="418" spans="3:11" ht="13.5">
      <c r="C418" s="414"/>
      <c r="D418" s="420"/>
      <c r="E418" s="420"/>
      <c r="G418" s="414"/>
      <c r="H418" s="420"/>
      <c r="I418" s="420"/>
      <c r="K418" s="414"/>
    </row>
    <row r="419" spans="3:11" ht="13.5">
      <c r="C419" s="414"/>
      <c r="D419" s="420"/>
      <c r="E419" s="420"/>
      <c r="G419" s="414"/>
      <c r="H419" s="420"/>
      <c r="I419" s="420"/>
      <c r="K419" s="414"/>
    </row>
    <row r="420" spans="3:11" ht="13.5">
      <c r="C420" s="414"/>
      <c r="D420" s="420"/>
      <c r="E420" s="420"/>
      <c r="G420" s="414"/>
      <c r="H420" s="420"/>
      <c r="I420" s="420"/>
      <c r="K420" s="414"/>
    </row>
    <row r="421" spans="3:11" ht="13.5">
      <c r="C421" s="414"/>
      <c r="D421" s="420"/>
      <c r="E421" s="420"/>
      <c r="G421" s="414"/>
      <c r="H421" s="420"/>
      <c r="I421" s="420"/>
      <c r="K421" s="414"/>
    </row>
    <row r="422" spans="3:11" ht="13.5">
      <c r="C422" s="414"/>
      <c r="D422" s="420"/>
      <c r="E422" s="420"/>
      <c r="G422" s="414"/>
      <c r="H422" s="420"/>
      <c r="I422" s="420"/>
      <c r="K422" s="414"/>
    </row>
    <row r="423" spans="3:11" ht="13.5">
      <c r="C423" s="414"/>
      <c r="D423" s="420"/>
      <c r="E423" s="420"/>
      <c r="G423" s="414"/>
      <c r="H423" s="420"/>
      <c r="I423" s="420"/>
      <c r="K423" s="414"/>
    </row>
    <row r="424" spans="3:11" ht="13.5">
      <c r="C424" s="414"/>
      <c r="D424" s="420"/>
      <c r="E424" s="420"/>
      <c r="G424" s="414"/>
      <c r="H424" s="420"/>
      <c r="I424" s="420"/>
      <c r="K424" s="414"/>
    </row>
    <row r="425" spans="3:11" ht="13.5">
      <c r="C425" s="414"/>
      <c r="D425" s="420"/>
      <c r="E425" s="420"/>
      <c r="G425" s="414"/>
      <c r="H425" s="420"/>
      <c r="I425" s="420"/>
      <c r="K425" s="414"/>
    </row>
    <row r="426" spans="3:11" ht="13.5">
      <c r="C426" s="414"/>
      <c r="D426" s="420"/>
      <c r="E426" s="420"/>
      <c r="G426" s="414"/>
      <c r="H426" s="420"/>
      <c r="I426" s="420"/>
      <c r="K426" s="414"/>
    </row>
    <row r="427" spans="3:11" ht="13.5">
      <c r="C427" s="414"/>
      <c r="D427" s="420"/>
      <c r="E427" s="420"/>
      <c r="G427" s="414"/>
      <c r="H427" s="420"/>
      <c r="I427" s="420"/>
      <c r="K427" s="414"/>
    </row>
    <row r="428" spans="3:11" ht="13.5">
      <c r="C428" s="414"/>
      <c r="D428" s="420"/>
      <c r="E428" s="420"/>
      <c r="G428" s="414"/>
      <c r="H428" s="420"/>
      <c r="I428" s="420"/>
      <c r="K428" s="414"/>
    </row>
    <row r="429" spans="3:11" ht="13.5">
      <c r="C429" s="414"/>
      <c r="D429" s="420"/>
      <c r="E429" s="420"/>
      <c r="G429" s="414"/>
      <c r="H429" s="420"/>
      <c r="I429" s="420"/>
      <c r="K429" s="414"/>
    </row>
    <row r="430" spans="3:11" ht="13.5">
      <c r="C430" s="414"/>
      <c r="D430" s="420"/>
      <c r="E430" s="420"/>
      <c r="G430" s="414"/>
      <c r="H430" s="420"/>
      <c r="I430" s="420"/>
      <c r="K430" s="414"/>
    </row>
    <row r="431" spans="3:11" ht="13.5">
      <c r="C431" s="414"/>
      <c r="D431" s="420"/>
      <c r="E431" s="420"/>
      <c r="G431" s="414"/>
      <c r="H431" s="420"/>
      <c r="I431" s="420"/>
      <c r="K431" s="414"/>
    </row>
    <row r="432" spans="3:11" ht="13.5">
      <c r="C432" s="414"/>
      <c r="D432" s="420"/>
      <c r="E432" s="420"/>
      <c r="G432" s="414"/>
      <c r="H432" s="420"/>
      <c r="I432" s="420"/>
      <c r="K432" s="414"/>
    </row>
    <row r="433" spans="3:11" ht="13.5">
      <c r="C433" s="414"/>
      <c r="D433" s="420"/>
      <c r="E433" s="420"/>
      <c r="G433" s="414"/>
      <c r="H433" s="420"/>
      <c r="I433" s="420"/>
      <c r="K433" s="414"/>
    </row>
    <row r="434" spans="3:11" ht="13.5">
      <c r="C434" s="414"/>
      <c r="D434" s="420"/>
      <c r="E434" s="420"/>
      <c r="G434" s="414"/>
      <c r="H434" s="420"/>
      <c r="I434" s="420"/>
      <c r="K434" s="414"/>
    </row>
    <row r="435" spans="3:11" ht="13.5">
      <c r="C435" s="414"/>
      <c r="D435" s="420"/>
      <c r="E435" s="420"/>
      <c r="G435" s="414"/>
      <c r="H435" s="420"/>
      <c r="I435" s="420"/>
      <c r="K435" s="414"/>
    </row>
    <row r="436" spans="3:11" ht="13.5">
      <c r="C436" s="414"/>
      <c r="D436" s="420"/>
      <c r="E436" s="420"/>
      <c r="G436" s="414"/>
      <c r="H436" s="420"/>
      <c r="I436" s="420"/>
      <c r="K436" s="414"/>
    </row>
    <row r="437" spans="3:11" ht="13.5">
      <c r="C437" s="414"/>
      <c r="D437" s="420"/>
      <c r="E437" s="420"/>
      <c r="G437" s="414"/>
      <c r="H437" s="420"/>
      <c r="I437" s="420"/>
      <c r="K437" s="414"/>
    </row>
    <row r="438" spans="3:11" ht="13.5">
      <c r="C438" s="414"/>
      <c r="D438" s="420"/>
      <c r="E438" s="420"/>
      <c r="G438" s="414"/>
      <c r="H438" s="420"/>
      <c r="I438" s="420"/>
      <c r="K438" s="414"/>
    </row>
    <row r="439" spans="3:11" ht="13.5">
      <c r="C439" s="414"/>
      <c r="D439" s="420"/>
      <c r="E439" s="420"/>
      <c r="G439" s="414"/>
      <c r="H439" s="420"/>
      <c r="I439" s="420"/>
      <c r="K439" s="414"/>
    </row>
    <row r="440" spans="3:11" ht="13.5">
      <c r="C440" s="414"/>
      <c r="D440" s="420"/>
      <c r="E440" s="420"/>
      <c r="G440" s="414"/>
      <c r="H440" s="420"/>
      <c r="I440" s="420"/>
      <c r="K440" s="414"/>
    </row>
    <row r="441" spans="3:11" ht="13.5">
      <c r="C441" s="414"/>
      <c r="D441" s="420"/>
      <c r="E441" s="420"/>
      <c r="G441" s="414"/>
      <c r="H441" s="420"/>
      <c r="I441" s="420"/>
      <c r="K441" s="414"/>
    </row>
    <row r="442" spans="3:11" ht="13.5">
      <c r="C442" s="414"/>
      <c r="D442" s="420"/>
      <c r="E442" s="420"/>
      <c r="G442" s="414"/>
      <c r="H442" s="420"/>
      <c r="I442" s="420"/>
      <c r="K442" s="414"/>
    </row>
    <row r="443" spans="3:11" ht="13.5">
      <c r="C443" s="414"/>
      <c r="D443" s="420"/>
      <c r="E443" s="420"/>
      <c r="G443" s="414"/>
      <c r="H443" s="420"/>
      <c r="I443" s="420"/>
      <c r="K443" s="414"/>
    </row>
    <row r="444" spans="3:11" ht="13.5">
      <c r="C444" s="414"/>
      <c r="D444" s="420"/>
      <c r="E444" s="420"/>
      <c r="G444" s="414"/>
      <c r="H444" s="420"/>
      <c r="I444" s="420"/>
      <c r="K444" s="414"/>
    </row>
    <row r="445" spans="3:11" ht="13.5">
      <c r="C445" s="414"/>
      <c r="D445" s="420"/>
      <c r="E445" s="420"/>
      <c r="G445" s="414"/>
      <c r="H445" s="420"/>
      <c r="I445" s="420"/>
      <c r="K445" s="414"/>
    </row>
    <row r="446" spans="3:11" ht="13.5">
      <c r="C446" s="414"/>
      <c r="D446" s="420"/>
      <c r="E446" s="420"/>
      <c r="G446" s="414"/>
      <c r="H446" s="420"/>
      <c r="I446" s="420"/>
      <c r="K446" s="414"/>
    </row>
    <row r="447" spans="3:11" ht="13.5">
      <c r="C447" s="414"/>
      <c r="D447" s="420"/>
      <c r="E447" s="420"/>
      <c r="G447" s="414"/>
      <c r="H447" s="420"/>
      <c r="I447" s="420"/>
      <c r="K447" s="414"/>
    </row>
    <row r="448" spans="3:11" ht="13.5">
      <c r="C448" s="414"/>
      <c r="D448" s="420"/>
      <c r="E448" s="420"/>
      <c r="G448" s="414"/>
      <c r="H448" s="420"/>
      <c r="I448" s="420"/>
      <c r="K448" s="414"/>
    </row>
    <row r="449" spans="3:11" ht="13.5">
      <c r="C449" s="414"/>
      <c r="D449" s="420"/>
      <c r="E449" s="420"/>
      <c r="G449" s="414"/>
      <c r="H449" s="420"/>
      <c r="I449" s="420"/>
      <c r="K449" s="414"/>
    </row>
    <row r="450" spans="3:11" ht="13.5">
      <c r="C450" s="414"/>
      <c r="D450" s="420"/>
      <c r="E450" s="420"/>
      <c r="G450" s="414"/>
      <c r="H450" s="420"/>
      <c r="I450" s="420"/>
      <c r="K450" s="414"/>
    </row>
    <row r="451" spans="3:11" ht="13.5">
      <c r="C451" s="414"/>
      <c r="D451" s="420"/>
      <c r="E451" s="420"/>
      <c r="G451" s="414"/>
      <c r="H451" s="420"/>
      <c r="I451" s="420"/>
      <c r="K451" s="414"/>
    </row>
    <row r="452" spans="3:11" ht="13.5">
      <c r="C452" s="414"/>
      <c r="D452" s="420"/>
      <c r="E452" s="420"/>
      <c r="G452" s="414"/>
      <c r="H452" s="420"/>
      <c r="I452" s="420"/>
      <c r="K452" s="414"/>
    </row>
    <row r="453" spans="3:11" ht="13.5">
      <c r="C453" s="414"/>
      <c r="D453" s="420"/>
      <c r="E453" s="420"/>
      <c r="G453" s="414"/>
      <c r="H453" s="420"/>
      <c r="I453" s="420"/>
      <c r="K453" s="414"/>
    </row>
    <row r="454" spans="3:11" ht="13.5">
      <c r="C454" s="414"/>
      <c r="D454" s="420"/>
      <c r="E454" s="420"/>
      <c r="G454" s="414"/>
      <c r="H454" s="420"/>
      <c r="I454" s="420"/>
      <c r="K454" s="414"/>
    </row>
    <row r="455" spans="3:11" ht="13.5">
      <c r="C455" s="414"/>
      <c r="D455" s="420"/>
      <c r="E455" s="420"/>
      <c r="G455" s="414"/>
      <c r="H455" s="420"/>
      <c r="I455" s="420"/>
      <c r="K455" s="414"/>
    </row>
    <row r="456" spans="3:11" ht="13.5">
      <c r="C456" s="414"/>
      <c r="D456" s="420"/>
      <c r="E456" s="420"/>
      <c r="G456" s="414"/>
      <c r="H456" s="420"/>
      <c r="I456" s="420"/>
      <c r="K456" s="414"/>
    </row>
    <row r="457" spans="3:11" ht="13.5">
      <c r="C457" s="414"/>
      <c r="D457" s="420"/>
      <c r="E457" s="420"/>
      <c r="G457" s="414"/>
      <c r="H457" s="420"/>
      <c r="I457" s="420"/>
      <c r="K457" s="414"/>
    </row>
    <row r="458" spans="3:11" ht="13.5">
      <c r="C458" s="414"/>
      <c r="D458" s="420"/>
      <c r="E458" s="420"/>
      <c r="G458" s="414"/>
      <c r="H458" s="420"/>
      <c r="I458" s="420"/>
      <c r="K458" s="414"/>
    </row>
    <row r="459" spans="3:11" ht="13.5">
      <c r="C459" s="414"/>
      <c r="D459" s="420"/>
      <c r="E459" s="420"/>
      <c r="G459" s="414"/>
      <c r="H459" s="420"/>
      <c r="I459" s="420"/>
      <c r="K459" s="414"/>
    </row>
    <row r="460" spans="3:11" ht="13.5">
      <c r="C460" s="414"/>
      <c r="D460" s="420"/>
      <c r="E460" s="420"/>
      <c r="G460" s="414"/>
      <c r="H460" s="420"/>
      <c r="I460" s="420"/>
      <c r="K460" s="414"/>
    </row>
    <row r="461" spans="3:11" ht="13.5">
      <c r="C461" s="414"/>
      <c r="D461" s="420"/>
      <c r="E461" s="420"/>
      <c r="G461" s="414"/>
      <c r="H461" s="420"/>
      <c r="I461" s="420"/>
      <c r="K461" s="414"/>
    </row>
    <row r="462" spans="3:11" ht="13.5">
      <c r="C462" s="414"/>
      <c r="D462" s="420"/>
      <c r="E462" s="420"/>
      <c r="G462" s="414"/>
      <c r="H462" s="420"/>
      <c r="I462" s="420"/>
      <c r="K462" s="414"/>
    </row>
    <row r="463" spans="3:11" ht="13.5">
      <c r="C463" s="414"/>
      <c r="D463" s="420"/>
      <c r="E463" s="420"/>
      <c r="G463" s="414"/>
      <c r="H463" s="420"/>
      <c r="I463" s="420"/>
      <c r="K463" s="414"/>
    </row>
    <row r="464" spans="3:11" ht="13.5">
      <c r="C464" s="414"/>
      <c r="D464" s="420"/>
      <c r="E464" s="420"/>
      <c r="G464" s="414"/>
      <c r="H464" s="420"/>
      <c r="I464" s="420"/>
      <c r="K464" s="414"/>
    </row>
    <row r="465" spans="3:11" ht="13.5">
      <c r="C465" s="414"/>
      <c r="D465" s="420"/>
      <c r="E465" s="420"/>
      <c r="G465" s="414"/>
      <c r="H465" s="420"/>
      <c r="I465" s="420"/>
      <c r="K465" s="414"/>
    </row>
    <row r="466" spans="3:11" ht="13.5">
      <c r="C466" s="414"/>
      <c r="D466" s="420"/>
      <c r="E466" s="420"/>
      <c r="G466" s="414"/>
      <c r="H466" s="420"/>
      <c r="I466" s="420"/>
      <c r="K466" s="414"/>
    </row>
    <row r="467" spans="3:11" ht="13.5">
      <c r="C467" s="414"/>
      <c r="D467" s="420"/>
      <c r="E467" s="420"/>
      <c r="G467" s="414"/>
      <c r="H467" s="420"/>
      <c r="I467" s="420"/>
      <c r="K467" s="414"/>
    </row>
    <row r="468" spans="3:11" ht="13.5">
      <c r="C468" s="414"/>
      <c r="D468" s="420"/>
      <c r="E468" s="420"/>
      <c r="G468" s="414"/>
      <c r="H468" s="420"/>
      <c r="I468" s="420"/>
      <c r="K468" s="414"/>
    </row>
    <row r="469" spans="3:11" ht="13.5">
      <c r="C469" s="414"/>
      <c r="D469" s="420"/>
      <c r="E469" s="420"/>
      <c r="G469" s="414"/>
      <c r="H469" s="420"/>
      <c r="I469" s="420"/>
      <c r="K469" s="414"/>
    </row>
    <row r="470" spans="3:11" ht="13.5">
      <c r="C470" s="414"/>
      <c r="D470" s="420"/>
      <c r="E470" s="420"/>
      <c r="G470" s="414"/>
      <c r="H470" s="420"/>
      <c r="I470" s="420"/>
      <c r="K470" s="414"/>
    </row>
    <row r="471" spans="3:11" ht="13.5">
      <c r="C471" s="414"/>
      <c r="D471" s="420"/>
      <c r="E471" s="420"/>
      <c r="G471" s="414"/>
      <c r="H471" s="420"/>
      <c r="I471" s="420"/>
      <c r="K471" s="414"/>
    </row>
    <row r="472" spans="3:11" ht="13.5">
      <c r="C472" s="414"/>
      <c r="D472" s="420"/>
      <c r="E472" s="420"/>
      <c r="G472" s="414"/>
      <c r="H472" s="420"/>
      <c r="I472" s="420"/>
      <c r="K472" s="414"/>
    </row>
    <row r="473" spans="3:11" ht="13.5">
      <c r="C473" s="414"/>
      <c r="D473" s="420"/>
      <c r="E473" s="420"/>
      <c r="G473" s="414"/>
      <c r="H473" s="420"/>
      <c r="I473" s="420"/>
      <c r="K473" s="414"/>
    </row>
    <row r="474" spans="3:11" ht="13.5">
      <c r="C474" s="414"/>
      <c r="D474" s="420"/>
      <c r="E474" s="420"/>
      <c r="G474" s="414"/>
      <c r="H474" s="420"/>
      <c r="I474" s="420"/>
      <c r="K474" s="414"/>
    </row>
    <row r="475" spans="3:11" ht="13.5">
      <c r="C475" s="414"/>
      <c r="D475" s="420"/>
      <c r="E475" s="420"/>
      <c r="G475" s="414"/>
      <c r="H475" s="420"/>
      <c r="I475" s="420"/>
      <c r="K475" s="414"/>
    </row>
    <row r="476" spans="3:11" ht="13.5">
      <c r="C476" s="414"/>
      <c r="D476" s="420"/>
      <c r="E476" s="420"/>
      <c r="G476" s="414"/>
      <c r="H476" s="420"/>
      <c r="I476" s="420"/>
      <c r="K476" s="414"/>
    </row>
    <row r="477" spans="3:11" ht="13.5">
      <c r="C477" s="414"/>
      <c r="D477" s="420"/>
      <c r="E477" s="420"/>
      <c r="G477" s="414"/>
      <c r="H477" s="420"/>
      <c r="I477" s="420"/>
      <c r="K477" s="414"/>
    </row>
    <row r="478" spans="3:11" ht="13.5">
      <c r="C478" s="414"/>
      <c r="D478" s="420"/>
      <c r="E478" s="420"/>
      <c r="G478" s="414"/>
      <c r="H478" s="420"/>
      <c r="I478" s="420"/>
      <c r="K478" s="414"/>
    </row>
    <row r="479" spans="3:11" ht="13.5">
      <c r="C479" s="414"/>
      <c r="D479" s="420"/>
      <c r="E479" s="420"/>
      <c r="G479" s="414"/>
      <c r="H479" s="420"/>
      <c r="I479" s="420"/>
      <c r="K479" s="414"/>
    </row>
    <row r="480" spans="3:11" ht="13.5">
      <c r="C480" s="414"/>
      <c r="D480" s="420"/>
      <c r="E480" s="420"/>
      <c r="G480" s="414"/>
      <c r="H480" s="420"/>
      <c r="I480" s="420"/>
      <c r="K480" s="414"/>
    </row>
    <row r="481" spans="3:11" ht="13.5">
      <c r="C481" s="414"/>
      <c r="D481" s="420"/>
      <c r="E481" s="420"/>
      <c r="G481" s="414"/>
      <c r="H481" s="420"/>
      <c r="I481" s="420"/>
      <c r="K481" s="414"/>
    </row>
    <row r="482" spans="3:11" ht="13.5">
      <c r="C482" s="414"/>
      <c r="D482" s="420"/>
      <c r="E482" s="420"/>
      <c r="G482" s="414"/>
      <c r="H482" s="420"/>
      <c r="I482" s="420"/>
      <c r="K482" s="414"/>
    </row>
    <row r="483" spans="3:11" ht="13.5">
      <c r="C483" s="414"/>
      <c r="D483" s="420"/>
      <c r="E483" s="420"/>
      <c r="G483" s="414"/>
      <c r="H483" s="420"/>
      <c r="I483" s="420"/>
      <c r="K483" s="414"/>
    </row>
    <row r="484" spans="3:11" ht="13.5">
      <c r="C484" s="414"/>
      <c r="D484" s="420"/>
      <c r="E484" s="420"/>
      <c r="G484" s="414"/>
      <c r="H484" s="420"/>
      <c r="I484" s="420"/>
      <c r="K484" s="414"/>
    </row>
    <row r="485" spans="3:11" ht="13.5">
      <c r="C485" s="414"/>
      <c r="D485" s="420"/>
      <c r="E485" s="420"/>
      <c r="G485" s="414"/>
      <c r="H485" s="420"/>
      <c r="I485" s="420"/>
      <c r="K485" s="414"/>
    </row>
    <row r="486" spans="3:11" ht="13.5">
      <c r="C486" s="414"/>
      <c r="D486" s="420"/>
      <c r="E486" s="420"/>
      <c r="G486" s="414"/>
      <c r="H486" s="420"/>
      <c r="I486" s="420"/>
      <c r="K486" s="414"/>
    </row>
    <row r="487" spans="3:11" ht="13.5">
      <c r="C487" s="414"/>
      <c r="D487" s="420"/>
      <c r="E487" s="420"/>
      <c r="G487" s="414"/>
      <c r="H487" s="420"/>
      <c r="I487" s="420"/>
      <c r="K487" s="414"/>
    </row>
    <row r="488" spans="3:11" ht="13.5">
      <c r="C488" s="414"/>
      <c r="D488" s="420"/>
      <c r="E488" s="420"/>
      <c r="G488" s="414"/>
      <c r="H488" s="420"/>
      <c r="I488" s="420"/>
      <c r="K488" s="414"/>
    </row>
    <row r="489" spans="3:11" ht="13.5">
      <c r="C489" s="414"/>
      <c r="D489" s="420"/>
      <c r="E489" s="420"/>
      <c r="G489" s="414"/>
      <c r="H489" s="420"/>
      <c r="I489" s="420"/>
      <c r="K489" s="414"/>
    </row>
    <row r="490" spans="3:11" ht="13.5">
      <c r="C490" s="414"/>
      <c r="D490" s="420"/>
      <c r="E490" s="420"/>
      <c r="G490" s="414"/>
      <c r="H490" s="420"/>
      <c r="I490" s="420"/>
      <c r="K490" s="414"/>
    </row>
    <row r="491" spans="3:11" ht="13.5">
      <c r="C491" s="414"/>
      <c r="D491" s="420"/>
      <c r="E491" s="420"/>
      <c r="G491" s="414"/>
      <c r="H491" s="420"/>
      <c r="I491" s="420"/>
      <c r="K491" s="414"/>
    </row>
    <row r="492" spans="3:11" ht="13.5">
      <c r="C492" s="414"/>
      <c r="D492" s="420"/>
      <c r="E492" s="420"/>
      <c r="G492" s="414"/>
      <c r="H492" s="420"/>
      <c r="I492" s="420"/>
      <c r="K492" s="414"/>
    </row>
    <row r="493" spans="3:11" ht="13.5">
      <c r="C493" s="414"/>
      <c r="D493" s="420"/>
      <c r="E493" s="420"/>
      <c r="G493" s="414"/>
      <c r="H493" s="420"/>
      <c r="I493" s="420"/>
      <c r="K493" s="414"/>
    </row>
    <row r="494" spans="3:11" ht="13.5">
      <c r="C494" s="414"/>
      <c r="D494" s="420"/>
      <c r="E494" s="420"/>
      <c r="G494" s="414"/>
      <c r="H494" s="420"/>
      <c r="I494" s="420"/>
      <c r="K494" s="414"/>
    </row>
  </sheetData>
  <phoneticPr fontId="78" type="noConversion"/>
  <conditionalFormatting sqref="D1:D329">
    <cfRule type="duplicateValues" dxfId="46" priority="24"/>
  </conditionalFormatting>
  <conditionalFormatting sqref="D331:D494">
    <cfRule type="duplicateValues" dxfId="45" priority="22"/>
  </conditionalFormatting>
  <conditionalFormatting sqref="E1:E329">
    <cfRule type="duplicateValues" dxfId="44" priority="23"/>
  </conditionalFormatting>
  <conditionalFormatting sqref="E331:E494">
    <cfRule type="duplicateValues" dxfId="43" priority="21"/>
  </conditionalFormatting>
  <conditionalFormatting sqref="H112:H494">
    <cfRule type="duplicateValues" dxfId="42" priority="20"/>
  </conditionalFormatting>
  <conditionalFormatting sqref="I1:I329">
    <cfRule type="duplicateValues" dxfId="41" priority="19"/>
  </conditionalFormatting>
  <conditionalFormatting sqref="I331:I494">
    <cfRule type="duplicateValues" dxfId="40" priority="17"/>
  </conditionalFormatting>
  <conditionalFormatting sqref="N112:N164">
    <cfRule type="duplicateValues" dxfId="39" priority="16"/>
  </conditionalFormatting>
  <conditionalFormatting sqref="O1:O164">
    <cfRule type="duplicateValues" dxfId="38" priority="15"/>
  </conditionalFormatting>
  <conditionalFormatting sqref="R112:R164">
    <cfRule type="duplicateValues" dxfId="37" priority="14"/>
  </conditionalFormatting>
  <conditionalFormatting sqref="S1:S164">
    <cfRule type="duplicateValues" dxfId="36" priority="13"/>
  </conditionalFormatting>
  <conditionalFormatting sqref="X112:X164">
    <cfRule type="duplicateValues" dxfId="35" priority="12"/>
  </conditionalFormatting>
  <conditionalFormatting sqref="Y1:Y164">
    <cfRule type="duplicateValues" dxfId="34" priority="11"/>
  </conditionalFormatting>
  <conditionalFormatting sqref="AB112:AB164">
    <cfRule type="duplicateValues" dxfId="33" priority="10"/>
  </conditionalFormatting>
  <conditionalFormatting sqref="AC1:AC164">
    <cfRule type="duplicateValues" dxfId="32" priority="9"/>
  </conditionalFormatting>
  <conditionalFormatting sqref="H1:H111">
    <cfRule type="duplicateValues" dxfId="28" priority="5"/>
  </conditionalFormatting>
  <conditionalFormatting sqref="N1:N111">
    <cfRule type="duplicateValues" dxfId="27" priority="4"/>
  </conditionalFormatting>
  <conditionalFormatting sqref="R1:R111">
    <cfRule type="duplicateValues" dxfId="26" priority="3"/>
  </conditionalFormatting>
  <conditionalFormatting sqref="X1:X111">
    <cfRule type="duplicateValues" dxfId="25" priority="2"/>
  </conditionalFormatting>
  <conditionalFormatting sqref="AB1:AB111">
    <cfRule type="duplicateValues" dxfId="24" priority="1"/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F5E5B-7CC8-410D-8C03-B8E5A56502B1}">
  <dimension ref="A1:S43"/>
  <sheetViews>
    <sheetView zoomScale="115" zoomScaleNormal="115" workbookViewId="0">
      <selection activeCell="Q36" sqref="Q36"/>
    </sheetView>
  </sheetViews>
  <sheetFormatPr defaultRowHeight="12.75"/>
  <cols>
    <col min="1" max="1" width="6.7109375" bestFit="1" customWidth="1"/>
    <col min="2" max="3" width="2.140625" bestFit="1" customWidth="1"/>
    <col min="4" max="4" width="3" bestFit="1" customWidth="1"/>
    <col min="5" max="5" width="4.7109375" bestFit="1" customWidth="1"/>
    <col min="6" max="7" width="2.140625" bestFit="1" customWidth="1"/>
    <col min="8" max="8" width="3" bestFit="1" customWidth="1"/>
    <col min="9" max="9" width="14.7109375" bestFit="1" customWidth="1"/>
    <col min="11" max="11" width="6.7109375" bestFit="1" customWidth="1"/>
    <col min="12" max="13" width="2.140625" bestFit="1" customWidth="1"/>
    <col min="14" max="14" width="3" bestFit="1" customWidth="1"/>
    <col min="15" max="15" width="4.7109375" bestFit="1" customWidth="1"/>
    <col min="16" max="17" width="2.140625" bestFit="1" customWidth="1"/>
    <col min="18" max="18" width="3" bestFit="1" customWidth="1"/>
    <col min="19" max="19" width="14.7109375" bestFit="1" customWidth="1"/>
  </cols>
  <sheetData>
    <row r="1" spans="1:19" ht="13.5">
      <c r="A1" s="414" t="s">
        <v>1076</v>
      </c>
      <c r="B1" s="420" t="s">
        <v>1072</v>
      </c>
      <c r="C1" s="420">
        <v>1</v>
      </c>
      <c r="D1" s="419" t="s">
        <v>831</v>
      </c>
      <c r="E1" s="414" t="s">
        <v>995</v>
      </c>
      <c r="F1" s="420" t="s">
        <v>1077</v>
      </c>
      <c r="G1" s="420">
        <v>1</v>
      </c>
      <c r="H1" s="419" t="s">
        <v>831</v>
      </c>
      <c r="I1" s="414" t="s">
        <v>1075</v>
      </c>
      <c r="J1" s="414"/>
      <c r="K1" s="414" t="s">
        <v>1076</v>
      </c>
      <c r="L1" s="420" t="s">
        <v>1072</v>
      </c>
      <c r="M1" s="420">
        <v>1</v>
      </c>
      <c r="N1" s="419" t="s">
        <v>830</v>
      </c>
      <c r="O1" s="414" t="s">
        <v>995</v>
      </c>
      <c r="P1" s="420" t="s">
        <v>1077</v>
      </c>
      <c r="Q1" s="420">
        <v>1</v>
      </c>
      <c r="R1" s="419" t="s">
        <v>830</v>
      </c>
      <c r="S1" s="414" t="s">
        <v>1075</v>
      </c>
    </row>
    <row r="2" spans="1:19" ht="13.5">
      <c r="A2" s="414" t="s">
        <v>1076</v>
      </c>
      <c r="B2" s="420" t="s">
        <v>1072</v>
      </c>
      <c r="C2" s="420">
        <v>2</v>
      </c>
      <c r="D2" s="419" t="s">
        <v>831</v>
      </c>
      <c r="E2" s="414" t="s">
        <v>995</v>
      </c>
      <c r="F2" s="420" t="s">
        <v>1077</v>
      </c>
      <c r="G2" s="420">
        <v>2</v>
      </c>
      <c r="H2" s="419" t="s">
        <v>831</v>
      </c>
      <c r="I2" s="414" t="s">
        <v>1075</v>
      </c>
      <c r="J2" s="414"/>
      <c r="K2" s="414" t="s">
        <v>1076</v>
      </c>
      <c r="L2" s="420" t="s">
        <v>1072</v>
      </c>
      <c r="M2" s="420">
        <v>2</v>
      </c>
      <c r="N2" s="419" t="s">
        <v>830</v>
      </c>
      <c r="O2" s="414" t="s">
        <v>995</v>
      </c>
      <c r="P2" s="420" t="s">
        <v>1077</v>
      </c>
      <c r="Q2" s="420">
        <v>2</v>
      </c>
      <c r="R2" s="419" t="s">
        <v>830</v>
      </c>
      <c r="S2" s="414" t="s">
        <v>1075</v>
      </c>
    </row>
    <row r="3" spans="1:19" ht="13.5">
      <c r="A3" s="414" t="s">
        <v>1076</v>
      </c>
      <c r="B3" s="420" t="s">
        <v>1072</v>
      </c>
      <c r="C3" s="420">
        <v>3</v>
      </c>
      <c r="D3" s="419" t="s">
        <v>831</v>
      </c>
      <c r="E3" s="414" t="s">
        <v>995</v>
      </c>
      <c r="F3" s="420" t="s">
        <v>1077</v>
      </c>
      <c r="G3" s="420">
        <v>3</v>
      </c>
      <c r="H3" s="419" t="s">
        <v>831</v>
      </c>
      <c r="I3" s="414" t="s">
        <v>1075</v>
      </c>
      <c r="J3" s="414"/>
      <c r="K3" s="414" t="s">
        <v>1076</v>
      </c>
      <c r="L3" s="420" t="s">
        <v>1072</v>
      </c>
      <c r="M3" s="420">
        <v>3</v>
      </c>
      <c r="N3" s="419" t="s">
        <v>830</v>
      </c>
      <c r="O3" s="414" t="s">
        <v>995</v>
      </c>
      <c r="P3" s="420" t="s">
        <v>1077</v>
      </c>
      <c r="Q3" s="420">
        <v>3</v>
      </c>
      <c r="R3" s="419" t="s">
        <v>830</v>
      </c>
      <c r="S3" s="414" t="s">
        <v>1075</v>
      </c>
    </row>
    <row r="4" spans="1:19" ht="13.5">
      <c r="A4" s="414" t="s">
        <v>1076</v>
      </c>
      <c r="B4" s="420" t="s">
        <v>1072</v>
      </c>
      <c r="C4" s="420">
        <v>4</v>
      </c>
      <c r="D4" s="419" t="s">
        <v>831</v>
      </c>
      <c r="E4" s="414" t="s">
        <v>995</v>
      </c>
      <c r="F4" s="420" t="s">
        <v>1077</v>
      </c>
      <c r="G4" s="420">
        <v>4</v>
      </c>
      <c r="H4" s="419" t="s">
        <v>831</v>
      </c>
      <c r="I4" s="414" t="s">
        <v>1075</v>
      </c>
      <c r="J4" s="414"/>
      <c r="K4" s="414" t="s">
        <v>1076</v>
      </c>
      <c r="L4" s="420" t="s">
        <v>1072</v>
      </c>
      <c r="M4" s="420">
        <v>4</v>
      </c>
      <c r="N4" s="419" t="s">
        <v>830</v>
      </c>
      <c r="O4" s="414" t="s">
        <v>995</v>
      </c>
      <c r="P4" s="420" t="s">
        <v>1077</v>
      </c>
      <c r="Q4" s="420">
        <v>4</v>
      </c>
      <c r="R4" s="419" t="s">
        <v>830</v>
      </c>
      <c r="S4" s="414" t="s">
        <v>1075</v>
      </c>
    </row>
    <row r="5" spans="1:19" ht="13.5">
      <c r="A5" s="414" t="s">
        <v>1076</v>
      </c>
      <c r="B5" s="420" t="s">
        <v>1072</v>
      </c>
      <c r="C5" s="420">
        <v>5</v>
      </c>
      <c r="D5" s="419" t="s">
        <v>831</v>
      </c>
      <c r="E5" s="414" t="s">
        <v>995</v>
      </c>
      <c r="F5" s="420" t="s">
        <v>1077</v>
      </c>
      <c r="G5" s="420">
        <v>5</v>
      </c>
      <c r="H5" s="419" t="s">
        <v>831</v>
      </c>
      <c r="I5" s="414" t="s">
        <v>1075</v>
      </c>
      <c r="J5" s="414"/>
      <c r="K5" s="414" t="s">
        <v>1076</v>
      </c>
      <c r="L5" s="420" t="s">
        <v>1072</v>
      </c>
      <c r="M5" s="420">
        <v>5</v>
      </c>
      <c r="N5" s="419" t="s">
        <v>830</v>
      </c>
      <c r="O5" s="414" t="s">
        <v>995</v>
      </c>
      <c r="P5" s="420" t="s">
        <v>1077</v>
      </c>
      <c r="Q5" s="420">
        <v>5</v>
      </c>
      <c r="R5" s="419" t="s">
        <v>830</v>
      </c>
      <c r="S5" s="414" t="s">
        <v>1075</v>
      </c>
    </row>
    <row r="6" spans="1:19" ht="13.5">
      <c r="A6" s="414" t="s">
        <v>1076</v>
      </c>
      <c r="B6" s="420" t="s">
        <v>1072</v>
      </c>
      <c r="C6" s="420">
        <v>6</v>
      </c>
      <c r="D6" s="419" t="s">
        <v>831</v>
      </c>
      <c r="E6" s="414" t="s">
        <v>995</v>
      </c>
      <c r="F6" s="420" t="s">
        <v>1077</v>
      </c>
      <c r="G6" s="420">
        <v>6</v>
      </c>
      <c r="H6" s="419" t="s">
        <v>831</v>
      </c>
      <c r="I6" s="414" t="s">
        <v>1075</v>
      </c>
      <c r="J6" s="414"/>
      <c r="K6" s="414" t="s">
        <v>1076</v>
      </c>
      <c r="L6" s="420" t="s">
        <v>1072</v>
      </c>
      <c r="M6" s="420">
        <v>6</v>
      </c>
      <c r="N6" s="419" t="s">
        <v>830</v>
      </c>
      <c r="O6" s="414" t="s">
        <v>995</v>
      </c>
      <c r="P6" s="420" t="s">
        <v>1077</v>
      </c>
      <c r="Q6" s="420">
        <v>6</v>
      </c>
      <c r="R6" s="419" t="s">
        <v>830</v>
      </c>
      <c r="S6" s="414" t="s">
        <v>1075</v>
      </c>
    </row>
    <row r="7" spans="1:19" ht="13.5">
      <c r="A7" s="414" t="s">
        <v>1076</v>
      </c>
      <c r="B7" s="420" t="s">
        <v>1072</v>
      </c>
      <c r="C7" s="420">
        <v>7</v>
      </c>
      <c r="D7" s="419" t="s">
        <v>831</v>
      </c>
      <c r="E7" s="414" t="s">
        <v>995</v>
      </c>
      <c r="F7" s="420" t="s">
        <v>1077</v>
      </c>
      <c r="G7" s="420">
        <v>7</v>
      </c>
      <c r="H7" s="419" t="s">
        <v>831</v>
      </c>
      <c r="I7" s="414" t="s">
        <v>1075</v>
      </c>
      <c r="J7" s="414"/>
      <c r="K7" s="414" t="s">
        <v>1076</v>
      </c>
      <c r="L7" s="420" t="s">
        <v>1072</v>
      </c>
      <c r="M7" s="420">
        <v>7</v>
      </c>
      <c r="N7" s="419" t="s">
        <v>830</v>
      </c>
      <c r="O7" s="414" t="s">
        <v>995</v>
      </c>
      <c r="P7" s="420" t="s">
        <v>1077</v>
      </c>
      <c r="Q7" s="420">
        <v>7</v>
      </c>
      <c r="R7" s="419" t="s">
        <v>830</v>
      </c>
      <c r="S7" s="414" t="s">
        <v>1075</v>
      </c>
    </row>
    <row r="8" spans="1:19" ht="13.5">
      <c r="A8" s="414" t="s">
        <v>1076</v>
      </c>
      <c r="B8" s="420" t="s">
        <v>1072</v>
      </c>
      <c r="C8" s="420">
        <v>8</v>
      </c>
      <c r="D8" s="419" t="s">
        <v>831</v>
      </c>
      <c r="E8" s="414" t="s">
        <v>995</v>
      </c>
      <c r="F8" s="420" t="s">
        <v>1077</v>
      </c>
      <c r="G8" s="420">
        <v>8</v>
      </c>
      <c r="H8" s="419" t="s">
        <v>831</v>
      </c>
      <c r="I8" s="414" t="s">
        <v>1075</v>
      </c>
      <c r="J8" s="414"/>
      <c r="K8" s="414" t="s">
        <v>1076</v>
      </c>
      <c r="L8" s="420" t="s">
        <v>1072</v>
      </c>
      <c r="M8" s="420">
        <v>8</v>
      </c>
      <c r="N8" s="419" t="s">
        <v>830</v>
      </c>
      <c r="O8" s="414" t="s">
        <v>995</v>
      </c>
      <c r="P8" s="420" t="s">
        <v>1077</v>
      </c>
      <c r="Q8" s="420">
        <v>8</v>
      </c>
      <c r="R8" s="419" t="s">
        <v>830</v>
      </c>
      <c r="S8" s="414" t="s">
        <v>1075</v>
      </c>
    </row>
    <row r="9" spans="1:19" ht="13.5">
      <c r="A9" s="414" t="s">
        <v>1076</v>
      </c>
      <c r="B9" s="420" t="s">
        <v>1072</v>
      </c>
      <c r="C9" s="420">
        <v>9</v>
      </c>
      <c r="D9" s="419" t="s">
        <v>831</v>
      </c>
      <c r="E9" s="414" t="s">
        <v>995</v>
      </c>
      <c r="F9" s="420" t="s">
        <v>1077</v>
      </c>
      <c r="G9" s="420">
        <v>9</v>
      </c>
      <c r="H9" s="419" t="s">
        <v>831</v>
      </c>
      <c r="I9" s="414" t="s">
        <v>1075</v>
      </c>
      <c r="J9" s="414"/>
      <c r="K9" s="414" t="s">
        <v>1076</v>
      </c>
      <c r="L9" s="420" t="s">
        <v>1072</v>
      </c>
      <c r="M9" s="420">
        <v>9</v>
      </c>
      <c r="N9" s="419" t="s">
        <v>830</v>
      </c>
      <c r="O9" s="414" t="s">
        <v>995</v>
      </c>
      <c r="P9" s="420" t="s">
        <v>1077</v>
      </c>
      <c r="Q9" s="420">
        <v>9</v>
      </c>
      <c r="R9" s="419" t="s">
        <v>830</v>
      </c>
      <c r="S9" s="414" t="s">
        <v>1075</v>
      </c>
    </row>
    <row r="10" spans="1:19" ht="13.5">
      <c r="A10" s="414" t="s">
        <v>1076</v>
      </c>
      <c r="B10" s="420" t="s">
        <v>1072</v>
      </c>
      <c r="C10" s="420">
        <v>10</v>
      </c>
      <c r="D10" s="419" t="s">
        <v>831</v>
      </c>
      <c r="E10" s="414" t="s">
        <v>995</v>
      </c>
      <c r="F10" s="420" t="s">
        <v>1077</v>
      </c>
      <c r="G10" s="420">
        <v>10</v>
      </c>
      <c r="H10" s="419" t="s">
        <v>831</v>
      </c>
      <c r="I10" s="414" t="s">
        <v>1075</v>
      </c>
      <c r="J10" s="414"/>
      <c r="K10" s="414" t="s">
        <v>1076</v>
      </c>
      <c r="L10" s="420" t="s">
        <v>1072</v>
      </c>
      <c r="M10" s="420">
        <v>10</v>
      </c>
      <c r="N10" s="419" t="s">
        <v>830</v>
      </c>
      <c r="O10" s="414" t="s">
        <v>995</v>
      </c>
      <c r="P10" s="420" t="s">
        <v>1077</v>
      </c>
      <c r="Q10" s="420">
        <v>10</v>
      </c>
      <c r="R10" s="419" t="s">
        <v>830</v>
      </c>
      <c r="S10" s="414" t="s">
        <v>1075</v>
      </c>
    </row>
    <row r="11" spans="1:19" ht="13.5">
      <c r="A11" s="414" t="s">
        <v>1076</v>
      </c>
      <c r="B11" s="420" t="s">
        <v>1072</v>
      </c>
      <c r="C11" s="420">
        <v>11</v>
      </c>
      <c r="D11" s="419" t="s">
        <v>831</v>
      </c>
      <c r="E11" s="414" t="s">
        <v>995</v>
      </c>
      <c r="F11" s="420" t="s">
        <v>1077</v>
      </c>
      <c r="G11" s="420">
        <v>11</v>
      </c>
      <c r="H11" s="419" t="s">
        <v>831</v>
      </c>
      <c r="I11" s="414" t="s">
        <v>1075</v>
      </c>
      <c r="J11" s="414"/>
      <c r="K11" s="414" t="s">
        <v>1076</v>
      </c>
      <c r="L11" s="420" t="s">
        <v>1072</v>
      </c>
      <c r="M11" s="420">
        <v>11</v>
      </c>
      <c r="N11" s="419" t="s">
        <v>830</v>
      </c>
      <c r="O11" s="414" t="s">
        <v>995</v>
      </c>
      <c r="P11" s="420" t="s">
        <v>1077</v>
      </c>
      <c r="Q11" s="420">
        <v>11</v>
      </c>
      <c r="R11" s="419" t="s">
        <v>830</v>
      </c>
      <c r="S11" s="414" t="s">
        <v>1075</v>
      </c>
    </row>
    <row r="12" spans="1:19" ht="13.5">
      <c r="A12" s="414" t="s">
        <v>1076</v>
      </c>
      <c r="B12" s="420" t="s">
        <v>1072</v>
      </c>
      <c r="C12" s="420">
        <v>12</v>
      </c>
      <c r="D12" s="419" t="s">
        <v>831</v>
      </c>
      <c r="E12" s="414" t="s">
        <v>995</v>
      </c>
      <c r="F12" s="420" t="s">
        <v>1077</v>
      </c>
      <c r="G12" s="420">
        <v>12</v>
      </c>
      <c r="H12" s="419" t="s">
        <v>831</v>
      </c>
      <c r="I12" s="414" t="s">
        <v>1075</v>
      </c>
      <c r="J12" s="414"/>
      <c r="K12" s="414" t="s">
        <v>1076</v>
      </c>
      <c r="L12" s="420" t="s">
        <v>1072</v>
      </c>
      <c r="M12" s="420">
        <v>12</v>
      </c>
      <c r="N12" s="419" t="s">
        <v>830</v>
      </c>
      <c r="O12" s="414" t="s">
        <v>995</v>
      </c>
      <c r="P12" s="420" t="s">
        <v>1077</v>
      </c>
      <c r="Q12" s="420">
        <v>12</v>
      </c>
      <c r="R12" s="419" t="s">
        <v>830</v>
      </c>
      <c r="S12" s="414" t="s">
        <v>1075</v>
      </c>
    </row>
    <row r="13" spans="1:19" ht="13.5">
      <c r="A13" s="414" t="s">
        <v>1076</v>
      </c>
      <c r="B13" s="420" t="s">
        <v>1072</v>
      </c>
      <c r="C13" s="420">
        <v>13</v>
      </c>
      <c r="D13" s="419" t="s">
        <v>831</v>
      </c>
      <c r="E13" s="414" t="s">
        <v>995</v>
      </c>
      <c r="F13" s="420" t="s">
        <v>1077</v>
      </c>
      <c r="G13" s="420">
        <v>13</v>
      </c>
      <c r="H13" s="419" t="s">
        <v>831</v>
      </c>
      <c r="I13" s="414" t="s">
        <v>1075</v>
      </c>
      <c r="J13" s="414"/>
      <c r="K13" s="414" t="s">
        <v>1076</v>
      </c>
      <c r="L13" s="420" t="s">
        <v>1072</v>
      </c>
      <c r="M13" s="420">
        <v>13</v>
      </c>
      <c r="N13" s="419" t="s">
        <v>830</v>
      </c>
      <c r="O13" s="414" t="s">
        <v>995</v>
      </c>
      <c r="P13" s="420" t="s">
        <v>1077</v>
      </c>
      <c r="Q13" s="420">
        <v>13</v>
      </c>
      <c r="R13" s="419" t="s">
        <v>830</v>
      </c>
      <c r="S13" s="414" t="s">
        <v>1075</v>
      </c>
    </row>
    <row r="14" spans="1:19" ht="13.5">
      <c r="A14" s="414" t="s">
        <v>1076</v>
      </c>
      <c r="B14" s="420" t="s">
        <v>1072</v>
      </c>
      <c r="C14" s="420">
        <v>14</v>
      </c>
      <c r="D14" s="419" t="s">
        <v>831</v>
      </c>
      <c r="E14" s="414" t="s">
        <v>995</v>
      </c>
      <c r="F14" s="420" t="s">
        <v>1077</v>
      </c>
      <c r="G14" s="420">
        <v>14</v>
      </c>
      <c r="H14" s="419" t="s">
        <v>831</v>
      </c>
      <c r="I14" s="414" t="s">
        <v>1075</v>
      </c>
      <c r="J14" s="414"/>
      <c r="K14" s="414" t="s">
        <v>1076</v>
      </c>
      <c r="L14" s="420" t="s">
        <v>1072</v>
      </c>
      <c r="M14" s="420">
        <v>14</v>
      </c>
      <c r="N14" s="419" t="s">
        <v>830</v>
      </c>
      <c r="O14" s="414" t="s">
        <v>995</v>
      </c>
      <c r="P14" s="420" t="s">
        <v>1077</v>
      </c>
      <c r="Q14" s="420">
        <v>14</v>
      </c>
      <c r="R14" s="419" t="s">
        <v>830</v>
      </c>
      <c r="S14" s="414" t="s">
        <v>1075</v>
      </c>
    </row>
    <row r="15" spans="1:19" ht="13.5">
      <c r="A15" s="414" t="s">
        <v>1076</v>
      </c>
      <c r="B15" s="420" t="s">
        <v>1072</v>
      </c>
      <c r="C15" s="420">
        <v>15</v>
      </c>
      <c r="D15" s="419" t="s">
        <v>831</v>
      </c>
      <c r="E15" s="414" t="s">
        <v>995</v>
      </c>
      <c r="F15" s="420" t="s">
        <v>1077</v>
      </c>
      <c r="G15" s="420">
        <v>15</v>
      </c>
      <c r="H15" s="419" t="s">
        <v>831</v>
      </c>
      <c r="I15" s="414" t="s">
        <v>1075</v>
      </c>
      <c r="J15" s="414"/>
      <c r="K15" s="414" t="s">
        <v>1076</v>
      </c>
      <c r="L15" s="420" t="s">
        <v>1072</v>
      </c>
      <c r="M15" s="420">
        <v>15</v>
      </c>
      <c r="N15" s="419" t="s">
        <v>830</v>
      </c>
      <c r="O15" s="414" t="s">
        <v>995</v>
      </c>
      <c r="P15" s="420" t="s">
        <v>1077</v>
      </c>
      <c r="Q15" s="420">
        <v>15</v>
      </c>
      <c r="R15" s="419" t="s">
        <v>830</v>
      </c>
      <c r="S15" s="414" t="s">
        <v>1075</v>
      </c>
    </row>
    <row r="16" spans="1:19" ht="13.5">
      <c r="A16" s="414" t="s">
        <v>1076</v>
      </c>
      <c r="B16" s="420" t="s">
        <v>1072</v>
      </c>
      <c r="C16" s="420">
        <v>16</v>
      </c>
      <c r="D16" s="419" t="s">
        <v>831</v>
      </c>
      <c r="E16" s="414" t="s">
        <v>995</v>
      </c>
      <c r="F16" s="420" t="s">
        <v>1077</v>
      </c>
      <c r="G16" s="420">
        <v>16</v>
      </c>
      <c r="H16" s="419" t="s">
        <v>831</v>
      </c>
      <c r="I16" s="414" t="s">
        <v>1075</v>
      </c>
      <c r="J16" s="414"/>
      <c r="K16" s="414" t="s">
        <v>1076</v>
      </c>
      <c r="L16" s="420" t="s">
        <v>1072</v>
      </c>
      <c r="M16" s="420">
        <v>16</v>
      </c>
      <c r="N16" s="419" t="s">
        <v>830</v>
      </c>
      <c r="O16" s="414" t="s">
        <v>995</v>
      </c>
      <c r="P16" s="420" t="s">
        <v>1077</v>
      </c>
      <c r="Q16" s="420">
        <v>16</v>
      </c>
      <c r="R16" s="419" t="s">
        <v>830</v>
      </c>
      <c r="S16" s="414" t="s">
        <v>1075</v>
      </c>
    </row>
    <row r="17" spans="1:19" ht="13.5">
      <c r="A17" s="414" t="s">
        <v>1076</v>
      </c>
      <c r="B17" s="420" t="s">
        <v>1072</v>
      </c>
      <c r="C17" s="420">
        <v>17</v>
      </c>
      <c r="D17" s="419" t="s">
        <v>831</v>
      </c>
      <c r="E17" s="414" t="s">
        <v>995</v>
      </c>
      <c r="F17" s="420" t="s">
        <v>1077</v>
      </c>
      <c r="G17" s="420">
        <v>17</v>
      </c>
      <c r="H17" s="419" t="s">
        <v>831</v>
      </c>
      <c r="I17" s="414" t="s">
        <v>1075</v>
      </c>
      <c r="J17" s="414"/>
      <c r="K17" s="414" t="s">
        <v>1076</v>
      </c>
      <c r="L17" s="420" t="s">
        <v>1072</v>
      </c>
      <c r="M17" s="420">
        <v>17</v>
      </c>
      <c r="N17" s="419" t="s">
        <v>830</v>
      </c>
      <c r="O17" s="414" t="s">
        <v>995</v>
      </c>
      <c r="P17" s="420" t="s">
        <v>1077</v>
      </c>
      <c r="Q17" s="420">
        <v>17</v>
      </c>
      <c r="R17" s="419" t="s">
        <v>830</v>
      </c>
      <c r="S17" s="414" t="s">
        <v>1075</v>
      </c>
    </row>
    <row r="18" spans="1:19" ht="13.5">
      <c r="A18" s="414" t="s">
        <v>1076</v>
      </c>
      <c r="B18" s="420" t="s">
        <v>1072</v>
      </c>
      <c r="C18" s="420">
        <v>18</v>
      </c>
      <c r="D18" s="419" t="s">
        <v>831</v>
      </c>
      <c r="E18" s="414" t="s">
        <v>995</v>
      </c>
      <c r="F18" s="420" t="s">
        <v>1077</v>
      </c>
      <c r="G18" s="420">
        <v>18</v>
      </c>
      <c r="H18" s="419" t="s">
        <v>831</v>
      </c>
      <c r="I18" s="414" t="s">
        <v>1075</v>
      </c>
      <c r="J18" s="414"/>
      <c r="K18" s="414" t="s">
        <v>1076</v>
      </c>
      <c r="L18" s="420" t="s">
        <v>1072</v>
      </c>
      <c r="M18" s="420">
        <v>18</v>
      </c>
      <c r="N18" s="419" t="s">
        <v>830</v>
      </c>
      <c r="O18" s="414" t="s">
        <v>995</v>
      </c>
      <c r="P18" s="420" t="s">
        <v>1077</v>
      </c>
      <c r="Q18" s="420">
        <v>18</v>
      </c>
      <c r="R18" s="419" t="s">
        <v>830</v>
      </c>
      <c r="S18" s="414" t="s">
        <v>1075</v>
      </c>
    </row>
    <row r="19" spans="1:19" ht="13.5">
      <c r="A19" s="414" t="s">
        <v>1076</v>
      </c>
      <c r="B19" s="420" t="s">
        <v>1072</v>
      </c>
      <c r="C19" s="420">
        <v>19</v>
      </c>
      <c r="D19" s="419" t="s">
        <v>831</v>
      </c>
      <c r="E19" s="414" t="s">
        <v>995</v>
      </c>
      <c r="F19" s="420" t="s">
        <v>1077</v>
      </c>
      <c r="G19" s="420">
        <v>19</v>
      </c>
      <c r="H19" s="419" t="s">
        <v>831</v>
      </c>
      <c r="I19" s="414" t="s">
        <v>1075</v>
      </c>
      <c r="J19" s="414"/>
      <c r="K19" s="414" t="s">
        <v>1076</v>
      </c>
      <c r="L19" s="420" t="s">
        <v>1072</v>
      </c>
      <c r="M19" s="420">
        <v>19</v>
      </c>
      <c r="N19" s="419" t="s">
        <v>830</v>
      </c>
      <c r="O19" s="414" t="s">
        <v>995</v>
      </c>
      <c r="P19" s="420" t="s">
        <v>1077</v>
      </c>
      <c r="Q19" s="420">
        <v>19</v>
      </c>
      <c r="R19" s="419" t="s">
        <v>830</v>
      </c>
      <c r="S19" s="414" t="s">
        <v>1075</v>
      </c>
    </row>
    <row r="20" spans="1:19" ht="13.5">
      <c r="A20" s="414" t="s">
        <v>1076</v>
      </c>
      <c r="B20" s="420" t="s">
        <v>1072</v>
      </c>
      <c r="C20" s="420">
        <v>20</v>
      </c>
      <c r="D20" s="419" t="s">
        <v>831</v>
      </c>
      <c r="E20" s="414" t="s">
        <v>995</v>
      </c>
      <c r="F20" s="420" t="s">
        <v>1077</v>
      </c>
      <c r="G20" s="420">
        <v>20</v>
      </c>
      <c r="H20" s="419" t="s">
        <v>831</v>
      </c>
      <c r="I20" s="414" t="s">
        <v>1075</v>
      </c>
      <c r="J20" s="414"/>
      <c r="K20" s="414" t="s">
        <v>1076</v>
      </c>
      <c r="L20" s="420" t="s">
        <v>1072</v>
      </c>
      <c r="M20" s="420">
        <v>20</v>
      </c>
      <c r="N20" s="419" t="s">
        <v>830</v>
      </c>
      <c r="O20" s="414" t="s">
        <v>995</v>
      </c>
      <c r="P20" s="420" t="s">
        <v>1077</v>
      </c>
      <c r="Q20" s="420">
        <v>20</v>
      </c>
      <c r="R20" s="419" t="s">
        <v>830</v>
      </c>
      <c r="S20" s="414" t="s">
        <v>1075</v>
      </c>
    </row>
    <row r="21" spans="1:19" ht="13.5">
      <c r="A21" s="414" t="s">
        <v>1076</v>
      </c>
      <c r="B21" s="420" t="s">
        <v>1072</v>
      </c>
      <c r="C21" s="420">
        <v>21</v>
      </c>
      <c r="D21" s="419" t="s">
        <v>831</v>
      </c>
      <c r="E21" s="414" t="s">
        <v>995</v>
      </c>
      <c r="F21" s="420" t="s">
        <v>1077</v>
      </c>
      <c r="G21" s="420">
        <v>21</v>
      </c>
      <c r="H21" s="419" t="s">
        <v>831</v>
      </c>
      <c r="I21" s="414" t="s">
        <v>1075</v>
      </c>
      <c r="J21" s="414"/>
      <c r="K21" s="414" t="s">
        <v>1076</v>
      </c>
      <c r="L21" s="420" t="s">
        <v>1072</v>
      </c>
      <c r="M21" s="420">
        <v>21</v>
      </c>
      <c r="N21" s="419" t="s">
        <v>830</v>
      </c>
      <c r="O21" s="414" t="s">
        <v>995</v>
      </c>
      <c r="P21" s="420" t="s">
        <v>1077</v>
      </c>
      <c r="Q21" s="420">
        <v>21</v>
      </c>
      <c r="R21" s="419" t="s">
        <v>830</v>
      </c>
      <c r="S21" s="414" t="s">
        <v>1075</v>
      </c>
    </row>
    <row r="22" spans="1:19" ht="13.5">
      <c r="A22" s="414" t="s">
        <v>1076</v>
      </c>
      <c r="B22" s="420" t="s">
        <v>1072</v>
      </c>
      <c r="C22" s="420">
        <v>22</v>
      </c>
      <c r="D22" s="419" t="s">
        <v>831</v>
      </c>
      <c r="E22" s="414" t="s">
        <v>995</v>
      </c>
      <c r="F22" s="420" t="s">
        <v>1077</v>
      </c>
      <c r="G22" s="420">
        <v>22</v>
      </c>
      <c r="H22" s="419" t="s">
        <v>831</v>
      </c>
      <c r="I22" s="414" t="s">
        <v>1075</v>
      </c>
      <c r="J22" s="414"/>
      <c r="K22" s="414" t="s">
        <v>1076</v>
      </c>
      <c r="L22" s="420" t="s">
        <v>1072</v>
      </c>
      <c r="M22" s="420">
        <v>22</v>
      </c>
      <c r="N22" s="419" t="s">
        <v>830</v>
      </c>
      <c r="O22" s="414" t="s">
        <v>995</v>
      </c>
      <c r="P22" s="420" t="s">
        <v>1077</v>
      </c>
      <c r="Q22" s="420">
        <v>22</v>
      </c>
      <c r="R22" s="419" t="s">
        <v>830</v>
      </c>
      <c r="S22" s="414" t="s">
        <v>1075</v>
      </c>
    </row>
    <row r="23" spans="1:19" ht="13.5">
      <c r="A23" s="414" t="s">
        <v>1076</v>
      </c>
      <c r="B23" s="420" t="s">
        <v>1072</v>
      </c>
      <c r="C23" s="420">
        <v>23</v>
      </c>
      <c r="D23" s="419" t="s">
        <v>831</v>
      </c>
      <c r="E23" s="414" t="s">
        <v>995</v>
      </c>
      <c r="F23" s="420" t="s">
        <v>1077</v>
      </c>
      <c r="G23" s="420">
        <v>23</v>
      </c>
      <c r="H23" s="419" t="s">
        <v>831</v>
      </c>
      <c r="I23" s="414" t="s">
        <v>1075</v>
      </c>
      <c r="J23" s="414"/>
      <c r="K23" s="414" t="s">
        <v>1076</v>
      </c>
      <c r="L23" s="420" t="s">
        <v>1072</v>
      </c>
      <c r="M23" s="420">
        <v>23</v>
      </c>
      <c r="N23" s="419" t="s">
        <v>830</v>
      </c>
      <c r="O23" s="414" t="s">
        <v>995</v>
      </c>
      <c r="P23" s="420" t="s">
        <v>1077</v>
      </c>
      <c r="Q23" s="420">
        <v>23</v>
      </c>
      <c r="R23" s="419" t="s">
        <v>830</v>
      </c>
      <c r="S23" s="414" t="s">
        <v>1075</v>
      </c>
    </row>
    <row r="24" spans="1:19" ht="13.5">
      <c r="A24" s="414" t="s">
        <v>1076</v>
      </c>
      <c r="B24" s="420" t="s">
        <v>1072</v>
      </c>
      <c r="C24" s="420">
        <v>24</v>
      </c>
      <c r="D24" s="419" t="s">
        <v>831</v>
      </c>
      <c r="E24" s="414" t="s">
        <v>995</v>
      </c>
      <c r="F24" s="420" t="s">
        <v>1077</v>
      </c>
      <c r="G24" s="420">
        <v>24</v>
      </c>
      <c r="H24" s="419" t="s">
        <v>831</v>
      </c>
      <c r="I24" s="414" t="s">
        <v>1075</v>
      </c>
      <c r="J24" s="414"/>
      <c r="K24" s="414" t="s">
        <v>1076</v>
      </c>
      <c r="L24" s="420" t="s">
        <v>1072</v>
      </c>
      <c r="M24" s="420">
        <v>24</v>
      </c>
      <c r="N24" s="419" t="s">
        <v>830</v>
      </c>
      <c r="O24" s="414" t="s">
        <v>995</v>
      </c>
      <c r="P24" s="420" t="s">
        <v>1077</v>
      </c>
      <c r="Q24" s="420">
        <v>24</v>
      </c>
      <c r="R24" s="419" t="s">
        <v>830</v>
      </c>
      <c r="S24" s="414" t="s">
        <v>1075</v>
      </c>
    </row>
    <row r="25" spans="1:19" ht="13.5">
      <c r="A25" s="414" t="s">
        <v>1076</v>
      </c>
      <c r="B25" s="420" t="s">
        <v>1072</v>
      </c>
      <c r="C25" s="420">
        <v>25</v>
      </c>
      <c r="D25" s="419" t="s">
        <v>831</v>
      </c>
      <c r="E25" s="414" t="s">
        <v>995</v>
      </c>
      <c r="F25" s="420" t="s">
        <v>1077</v>
      </c>
      <c r="G25" s="420">
        <v>25</v>
      </c>
      <c r="H25" s="419" t="s">
        <v>831</v>
      </c>
      <c r="I25" s="414" t="s">
        <v>1075</v>
      </c>
      <c r="J25" s="414"/>
      <c r="K25" s="414" t="s">
        <v>1076</v>
      </c>
      <c r="L25" s="420" t="s">
        <v>1072</v>
      </c>
      <c r="M25" s="420">
        <v>25</v>
      </c>
      <c r="N25" s="419" t="s">
        <v>830</v>
      </c>
      <c r="O25" s="414" t="s">
        <v>995</v>
      </c>
      <c r="P25" s="420" t="s">
        <v>1077</v>
      </c>
      <c r="Q25" s="420">
        <v>25</v>
      </c>
      <c r="R25" s="419" t="s">
        <v>830</v>
      </c>
      <c r="S25" s="414" t="s">
        <v>1075</v>
      </c>
    </row>
    <row r="26" spans="1:19" ht="13.5">
      <c r="A26" s="414" t="s">
        <v>1076</v>
      </c>
      <c r="B26" s="420" t="s">
        <v>1072</v>
      </c>
      <c r="C26" s="420">
        <v>26</v>
      </c>
      <c r="D26" s="419" t="s">
        <v>831</v>
      </c>
      <c r="E26" s="414" t="s">
        <v>995</v>
      </c>
      <c r="F26" s="420" t="s">
        <v>1077</v>
      </c>
      <c r="G26" s="420">
        <v>26</v>
      </c>
      <c r="H26" s="419" t="s">
        <v>831</v>
      </c>
      <c r="I26" s="414" t="s">
        <v>1075</v>
      </c>
      <c r="J26" s="414"/>
      <c r="K26" s="414" t="s">
        <v>1076</v>
      </c>
      <c r="L26" s="420" t="s">
        <v>1072</v>
      </c>
      <c r="M26" s="420">
        <v>26</v>
      </c>
      <c r="N26" s="419" t="s">
        <v>830</v>
      </c>
      <c r="O26" s="414" t="s">
        <v>995</v>
      </c>
      <c r="P26" s="420" t="s">
        <v>1077</v>
      </c>
      <c r="Q26" s="420">
        <v>26</v>
      </c>
      <c r="R26" s="419" t="s">
        <v>830</v>
      </c>
      <c r="S26" s="414" t="s">
        <v>1075</v>
      </c>
    </row>
    <row r="27" spans="1:19" ht="13.5">
      <c r="A27" s="414" t="s">
        <v>1076</v>
      </c>
      <c r="B27" s="420" t="s">
        <v>1072</v>
      </c>
      <c r="C27" s="420">
        <v>27</v>
      </c>
      <c r="D27" s="419" t="s">
        <v>831</v>
      </c>
      <c r="E27" s="414" t="s">
        <v>995</v>
      </c>
      <c r="F27" s="420" t="s">
        <v>1077</v>
      </c>
      <c r="G27" s="420">
        <v>27</v>
      </c>
      <c r="H27" s="419" t="s">
        <v>831</v>
      </c>
      <c r="I27" s="414" t="s">
        <v>1075</v>
      </c>
      <c r="J27" s="414"/>
      <c r="K27" s="414" t="s">
        <v>1076</v>
      </c>
      <c r="L27" s="420" t="s">
        <v>1072</v>
      </c>
      <c r="M27" s="420">
        <v>27</v>
      </c>
      <c r="N27" s="419" t="s">
        <v>830</v>
      </c>
      <c r="O27" s="414" t="s">
        <v>995</v>
      </c>
      <c r="P27" s="420" t="s">
        <v>1077</v>
      </c>
      <c r="Q27" s="420">
        <v>27</v>
      </c>
      <c r="R27" s="419" t="s">
        <v>830</v>
      </c>
      <c r="S27" s="414" t="s">
        <v>1075</v>
      </c>
    </row>
    <row r="28" spans="1:19" ht="13.5">
      <c r="A28" s="414" t="s">
        <v>1076</v>
      </c>
      <c r="B28" s="420" t="s">
        <v>1072</v>
      </c>
      <c r="C28" s="420">
        <v>28</v>
      </c>
      <c r="D28" s="419" t="s">
        <v>831</v>
      </c>
      <c r="E28" s="414" t="s">
        <v>995</v>
      </c>
      <c r="F28" s="420" t="s">
        <v>1077</v>
      </c>
      <c r="G28" s="420">
        <v>28</v>
      </c>
      <c r="H28" s="419" t="s">
        <v>831</v>
      </c>
      <c r="I28" s="414" t="s">
        <v>1075</v>
      </c>
      <c r="J28" s="414"/>
      <c r="K28" s="414" t="s">
        <v>1076</v>
      </c>
      <c r="L28" s="420" t="s">
        <v>1072</v>
      </c>
      <c r="M28" s="420">
        <v>28</v>
      </c>
      <c r="N28" s="419" t="s">
        <v>830</v>
      </c>
      <c r="O28" s="414" t="s">
        <v>995</v>
      </c>
      <c r="P28" s="420" t="s">
        <v>1077</v>
      </c>
      <c r="Q28" s="420">
        <v>28</v>
      </c>
      <c r="R28" s="419" t="s">
        <v>830</v>
      </c>
      <c r="S28" s="414" t="s">
        <v>1075</v>
      </c>
    </row>
    <row r="29" spans="1:19" ht="13.5">
      <c r="A29" s="414" t="s">
        <v>1076</v>
      </c>
      <c r="B29" s="420" t="s">
        <v>1072</v>
      </c>
      <c r="C29" s="420">
        <v>29</v>
      </c>
      <c r="D29" s="419" t="s">
        <v>831</v>
      </c>
      <c r="E29" s="414" t="s">
        <v>995</v>
      </c>
      <c r="F29" s="420" t="s">
        <v>1077</v>
      </c>
      <c r="G29" s="420">
        <v>29</v>
      </c>
      <c r="H29" s="419" t="s">
        <v>831</v>
      </c>
      <c r="I29" s="414" t="s">
        <v>1075</v>
      </c>
      <c r="J29" s="414"/>
      <c r="K29" s="414" t="s">
        <v>1076</v>
      </c>
      <c r="L29" s="420" t="s">
        <v>1072</v>
      </c>
      <c r="M29" s="420">
        <v>29</v>
      </c>
      <c r="N29" s="419" t="s">
        <v>830</v>
      </c>
      <c r="O29" s="414" t="s">
        <v>995</v>
      </c>
      <c r="P29" s="420" t="s">
        <v>1077</v>
      </c>
      <c r="Q29" s="420">
        <v>29</v>
      </c>
      <c r="R29" s="419" t="s">
        <v>830</v>
      </c>
      <c r="S29" s="414" t="s">
        <v>1075</v>
      </c>
    </row>
    <row r="30" spans="1:19" ht="13.5">
      <c r="A30" s="414" t="s">
        <v>1076</v>
      </c>
      <c r="B30" s="420" t="s">
        <v>1072</v>
      </c>
      <c r="C30" s="420">
        <v>30</v>
      </c>
      <c r="D30" s="419" t="s">
        <v>831</v>
      </c>
      <c r="E30" s="414" t="s">
        <v>995</v>
      </c>
      <c r="F30" s="420" t="s">
        <v>1077</v>
      </c>
      <c r="G30" s="420">
        <v>30</v>
      </c>
      <c r="H30" s="419" t="s">
        <v>831</v>
      </c>
      <c r="I30" s="414" t="s">
        <v>1075</v>
      </c>
      <c r="J30" s="414"/>
      <c r="K30" s="414" t="s">
        <v>1076</v>
      </c>
      <c r="L30" s="420" t="s">
        <v>1072</v>
      </c>
      <c r="M30" s="420">
        <v>30</v>
      </c>
      <c r="N30" s="419" t="s">
        <v>830</v>
      </c>
      <c r="O30" s="414" t="s">
        <v>995</v>
      </c>
      <c r="P30" s="420" t="s">
        <v>1077</v>
      </c>
      <c r="Q30" s="420">
        <v>30</v>
      </c>
      <c r="R30" s="419" t="s">
        <v>830</v>
      </c>
      <c r="S30" s="414" t="s">
        <v>1075</v>
      </c>
    </row>
    <row r="31" spans="1:19" ht="13.5">
      <c r="A31" s="414" t="s">
        <v>1076</v>
      </c>
      <c r="B31" s="420" t="s">
        <v>1072</v>
      </c>
      <c r="C31" s="420">
        <v>31</v>
      </c>
      <c r="D31" s="419" t="s">
        <v>831</v>
      </c>
      <c r="E31" s="414" t="s">
        <v>995</v>
      </c>
      <c r="F31" s="420" t="s">
        <v>1077</v>
      </c>
      <c r="G31" s="420">
        <v>31</v>
      </c>
      <c r="H31" s="419" t="s">
        <v>831</v>
      </c>
      <c r="I31" s="414" t="s">
        <v>1075</v>
      </c>
      <c r="J31" s="414"/>
      <c r="K31" s="414" t="s">
        <v>1076</v>
      </c>
      <c r="L31" s="420" t="s">
        <v>1072</v>
      </c>
      <c r="M31" s="420">
        <v>31</v>
      </c>
      <c r="N31" s="419" t="s">
        <v>830</v>
      </c>
      <c r="O31" s="414" t="s">
        <v>995</v>
      </c>
      <c r="P31" s="420" t="s">
        <v>1077</v>
      </c>
      <c r="Q31" s="420">
        <v>31</v>
      </c>
      <c r="R31" s="419" t="s">
        <v>830</v>
      </c>
      <c r="S31" s="414" t="s">
        <v>1075</v>
      </c>
    </row>
    <row r="32" spans="1:19" ht="13.5">
      <c r="A32" s="414" t="s">
        <v>1076</v>
      </c>
      <c r="B32" s="420" t="s">
        <v>1072</v>
      </c>
      <c r="C32" s="420">
        <v>32</v>
      </c>
      <c r="D32" s="419" t="s">
        <v>831</v>
      </c>
      <c r="E32" s="414" t="s">
        <v>995</v>
      </c>
      <c r="F32" s="420" t="s">
        <v>1077</v>
      </c>
      <c r="G32" s="420">
        <v>32</v>
      </c>
      <c r="H32" s="419" t="s">
        <v>831</v>
      </c>
      <c r="I32" s="414" t="s">
        <v>1075</v>
      </c>
      <c r="J32" s="414"/>
      <c r="K32" s="414" t="s">
        <v>1076</v>
      </c>
      <c r="L32" s="420" t="s">
        <v>1072</v>
      </c>
      <c r="M32" s="420">
        <v>32</v>
      </c>
      <c r="N32" s="419" t="s">
        <v>830</v>
      </c>
      <c r="O32" s="414" t="s">
        <v>995</v>
      </c>
      <c r="P32" s="420" t="s">
        <v>1077</v>
      </c>
      <c r="Q32" s="420">
        <v>32</v>
      </c>
      <c r="R32" s="419" t="s">
        <v>830</v>
      </c>
      <c r="S32" s="414" t="s">
        <v>1075</v>
      </c>
    </row>
    <row r="33" spans="1:19" ht="13.5">
      <c r="A33" s="414" t="s">
        <v>1076</v>
      </c>
      <c r="B33" s="420" t="s">
        <v>1072</v>
      </c>
      <c r="C33" s="420">
        <v>33</v>
      </c>
      <c r="D33" s="419" t="s">
        <v>831</v>
      </c>
      <c r="E33" s="414" t="s">
        <v>995</v>
      </c>
      <c r="F33" s="420" t="s">
        <v>1077</v>
      </c>
      <c r="G33" s="420">
        <v>33</v>
      </c>
      <c r="H33" s="419" t="s">
        <v>831</v>
      </c>
      <c r="I33" s="414" t="s">
        <v>1075</v>
      </c>
      <c r="J33" s="414"/>
      <c r="K33" s="414" t="s">
        <v>1076</v>
      </c>
      <c r="L33" s="420" t="s">
        <v>1072</v>
      </c>
      <c r="M33" s="420">
        <v>33</v>
      </c>
      <c r="N33" s="419" t="s">
        <v>830</v>
      </c>
      <c r="O33" s="414" t="s">
        <v>995</v>
      </c>
      <c r="P33" s="420" t="s">
        <v>1077</v>
      </c>
      <c r="Q33" s="420">
        <v>33</v>
      </c>
      <c r="R33" s="419" t="s">
        <v>830</v>
      </c>
      <c r="S33" s="414" t="s">
        <v>1075</v>
      </c>
    </row>
    <row r="34" spans="1:19" ht="13.5">
      <c r="A34" s="414" t="s">
        <v>1076</v>
      </c>
      <c r="B34" s="420" t="s">
        <v>1072</v>
      </c>
      <c r="C34" s="420">
        <v>34</v>
      </c>
      <c r="D34" s="419" t="s">
        <v>831</v>
      </c>
      <c r="E34" s="414" t="s">
        <v>995</v>
      </c>
      <c r="F34" s="420" t="s">
        <v>1077</v>
      </c>
      <c r="G34" s="420">
        <v>34</v>
      </c>
      <c r="H34" s="419" t="s">
        <v>831</v>
      </c>
      <c r="I34" s="414" t="s">
        <v>1075</v>
      </c>
      <c r="J34" s="414"/>
      <c r="K34" s="414" t="s">
        <v>1076</v>
      </c>
      <c r="L34" s="420" t="s">
        <v>1072</v>
      </c>
      <c r="M34" s="420">
        <v>34</v>
      </c>
      <c r="N34" s="419" t="s">
        <v>830</v>
      </c>
      <c r="O34" s="414" t="s">
        <v>995</v>
      </c>
      <c r="P34" s="420" t="s">
        <v>1077</v>
      </c>
      <c r="Q34" s="420">
        <v>34</v>
      </c>
      <c r="R34" s="419" t="s">
        <v>830</v>
      </c>
      <c r="S34" s="414" t="s">
        <v>1075</v>
      </c>
    </row>
    <row r="35" spans="1:19" ht="13.5">
      <c r="A35" s="414" t="s">
        <v>1076</v>
      </c>
      <c r="B35" s="420" t="s">
        <v>1072</v>
      </c>
      <c r="C35" s="420">
        <v>35</v>
      </c>
      <c r="D35" s="419" t="s">
        <v>831</v>
      </c>
      <c r="E35" s="414" t="s">
        <v>995</v>
      </c>
      <c r="F35" s="420" t="s">
        <v>1077</v>
      </c>
      <c r="G35" s="420">
        <v>35</v>
      </c>
      <c r="H35" s="419" t="s">
        <v>831</v>
      </c>
      <c r="I35" s="414" t="s">
        <v>1075</v>
      </c>
      <c r="J35" s="414"/>
      <c r="K35" s="414" t="s">
        <v>1076</v>
      </c>
      <c r="L35" s="420" t="s">
        <v>1072</v>
      </c>
      <c r="M35" s="420">
        <v>35</v>
      </c>
      <c r="N35" s="419" t="s">
        <v>830</v>
      </c>
      <c r="O35" s="414" t="s">
        <v>995</v>
      </c>
      <c r="P35" s="420" t="s">
        <v>1077</v>
      </c>
      <c r="Q35" s="420">
        <v>35</v>
      </c>
      <c r="R35" s="419" t="s">
        <v>830</v>
      </c>
      <c r="S35" s="414" t="s">
        <v>1075</v>
      </c>
    </row>
    <row r="36" spans="1:19" ht="13.5">
      <c r="A36" s="414" t="s">
        <v>1076</v>
      </c>
      <c r="B36" s="420" t="s">
        <v>1072</v>
      </c>
      <c r="C36" s="420">
        <v>36</v>
      </c>
      <c r="D36" s="419" t="s">
        <v>831</v>
      </c>
      <c r="E36" s="414" t="s">
        <v>995</v>
      </c>
      <c r="F36" s="420" t="s">
        <v>1077</v>
      </c>
      <c r="G36" s="420">
        <v>36</v>
      </c>
      <c r="H36" s="419" t="s">
        <v>831</v>
      </c>
      <c r="I36" s="414" t="s">
        <v>1075</v>
      </c>
      <c r="J36" s="414"/>
      <c r="K36" s="414" t="s">
        <v>1076</v>
      </c>
      <c r="L36" s="420" t="s">
        <v>1072</v>
      </c>
      <c r="M36" s="420">
        <v>36</v>
      </c>
      <c r="N36" s="419" t="s">
        <v>830</v>
      </c>
      <c r="O36" s="414" t="s">
        <v>995</v>
      </c>
      <c r="P36" s="420" t="s">
        <v>1077</v>
      </c>
      <c r="Q36" s="420">
        <v>36</v>
      </c>
      <c r="R36" s="419" t="s">
        <v>830</v>
      </c>
      <c r="S36" s="414" t="s">
        <v>1075</v>
      </c>
    </row>
    <row r="37" spans="1:19" ht="13.5">
      <c r="A37" s="414" t="s">
        <v>1076</v>
      </c>
      <c r="B37" s="420" t="s">
        <v>1072</v>
      </c>
      <c r="C37" s="420">
        <v>37</v>
      </c>
      <c r="D37" s="419" t="s">
        <v>831</v>
      </c>
      <c r="E37" s="414" t="s">
        <v>995</v>
      </c>
      <c r="F37" s="420" t="s">
        <v>1077</v>
      </c>
      <c r="G37" s="420">
        <v>37</v>
      </c>
      <c r="H37" s="419" t="s">
        <v>831</v>
      </c>
      <c r="I37" s="414" t="s">
        <v>1075</v>
      </c>
      <c r="J37" s="414"/>
      <c r="K37" s="414" t="s">
        <v>1076</v>
      </c>
      <c r="L37" s="420" t="s">
        <v>1072</v>
      </c>
      <c r="M37" s="420">
        <v>37</v>
      </c>
      <c r="N37" s="419" t="s">
        <v>830</v>
      </c>
      <c r="O37" s="414" t="s">
        <v>995</v>
      </c>
      <c r="P37" s="420" t="s">
        <v>1077</v>
      </c>
      <c r="Q37" s="420">
        <v>37</v>
      </c>
      <c r="R37" s="419" t="s">
        <v>830</v>
      </c>
      <c r="S37" s="414" t="s">
        <v>1075</v>
      </c>
    </row>
    <row r="38" spans="1:19" ht="13.5">
      <c r="A38" s="414" t="s">
        <v>1076</v>
      </c>
      <c r="B38" s="420" t="s">
        <v>1072</v>
      </c>
      <c r="C38" s="420">
        <v>38</v>
      </c>
      <c r="D38" s="419" t="s">
        <v>831</v>
      </c>
      <c r="E38" s="414" t="s">
        <v>995</v>
      </c>
      <c r="F38" s="420" t="s">
        <v>1077</v>
      </c>
      <c r="G38" s="420">
        <v>38</v>
      </c>
      <c r="H38" s="419" t="s">
        <v>831</v>
      </c>
      <c r="I38" s="414" t="s">
        <v>1075</v>
      </c>
      <c r="J38" s="414"/>
      <c r="K38" s="414" t="s">
        <v>1076</v>
      </c>
      <c r="L38" s="420" t="s">
        <v>1072</v>
      </c>
      <c r="M38" s="420">
        <v>38</v>
      </c>
      <c r="N38" s="419" t="s">
        <v>830</v>
      </c>
      <c r="O38" s="414" t="s">
        <v>995</v>
      </c>
      <c r="P38" s="420" t="s">
        <v>1077</v>
      </c>
      <c r="Q38" s="420">
        <v>38</v>
      </c>
      <c r="R38" s="419" t="s">
        <v>830</v>
      </c>
      <c r="S38" s="414" t="s">
        <v>1075</v>
      </c>
    </row>
    <row r="39" spans="1:19" ht="13.5">
      <c r="A39" s="414" t="s">
        <v>1076</v>
      </c>
      <c r="B39" s="420" t="s">
        <v>1072</v>
      </c>
      <c r="C39" s="420">
        <v>39</v>
      </c>
      <c r="D39" s="419" t="s">
        <v>831</v>
      </c>
      <c r="E39" s="414" t="s">
        <v>995</v>
      </c>
      <c r="F39" s="420" t="s">
        <v>1077</v>
      </c>
      <c r="G39" s="420">
        <v>39</v>
      </c>
      <c r="H39" s="419" t="s">
        <v>831</v>
      </c>
      <c r="I39" s="414" t="s">
        <v>1075</v>
      </c>
      <c r="J39" s="414"/>
      <c r="K39" s="414" t="s">
        <v>1076</v>
      </c>
      <c r="L39" s="420" t="s">
        <v>1072</v>
      </c>
      <c r="M39" s="420">
        <v>39</v>
      </c>
      <c r="N39" s="419" t="s">
        <v>830</v>
      </c>
      <c r="O39" s="414" t="s">
        <v>995</v>
      </c>
      <c r="P39" s="420" t="s">
        <v>1077</v>
      </c>
      <c r="Q39" s="420">
        <v>39</v>
      </c>
      <c r="R39" s="419" t="s">
        <v>830</v>
      </c>
      <c r="S39" s="414" t="s">
        <v>1075</v>
      </c>
    </row>
    <row r="40" spans="1:19" ht="13.5">
      <c r="A40" s="414" t="s">
        <v>1076</v>
      </c>
      <c r="B40" s="420" t="s">
        <v>1072</v>
      </c>
      <c r="C40" s="420">
        <v>40</v>
      </c>
      <c r="D40" s="419" t="s">
        <v>831</v>
      </c>
      <c r="E40" s="414" t="s">
        <v>995</v>
      </c>
      <c r="F40" s="420" t="s">
        <v>1077</v>
      </c>
      <c r="G40" s="420">
        <v>40</v>
      </c>
      <c r="H40" s="419" t="s">
        <v>831</v>
      </c>
      <c r="I40" s="414" t="s">
        <v>1075</v>
      </c>
      <c r="J40" s="414"/>
      <c r="K40" s="414" t="s">
        <v>1076</v>
      </c>
      <c r="L40" s="420" t="s">
        <v>1072</v>
      </c>
      <c r="M40" s="420">
        <v>40</v>
      </c>
      <c r="N40" s="419" t="s">
        <v>830</v>
      </c>
      <c r="O40" s="414" t="s">
        <v>995</v>
      </c>
      <c r="P40" s="420" t="s">
        <v>1077</v>
      </c>
      <c r="Q40" s="420">
        <v>40</v>
      </c>
      <c r="R40" s="419" t="s">
        <v>830</v>
      </c>
      <c r="S40" s="414" t="s">
        <v>1075</v>
      </c>
    </row>
    <row r="41" spans="1:19" ht="13.5">
      <c r="A41" s="414" t="s">
        <v>1076</v>
      </c>
      <c r="B41" s="420" t="s">
        <v>1072</v>
      </c>
      <c r="C41" s="420">
        <v>41</v>
      </c>
      <c r="D41" s="419" t="s">
        <v>831</v>
      </c>
      <c r="E41" s="414" t="s">
        <v>995</v>
      </c>
      <c r="F41" s="420" t="s">
        <v>1077</v>
      </c>
      <c r="G41" s="420">
        <v>41</v>
      </c>
      <c r="H41" s="419" t="s">
        <v>831</v>
      </c>
      <c r="I41" s="414" t="s">
        <v>1075</v>
      </c>
      <c r="J41" s="414"/>
      <c r="K41" s="414" t="s">
        <v>1076</v>
      </c>
      <c r="L41" s="420" t="s">
        <v>1072</v>
      </c>
      <c r="M41" s="420">
        <v>41</v>
      </c>
      <c r="N41" s="419" t="s">
        <v>830</v>
      </c>
      <c r="O41" s="414" t="s">
        <v>995</v>
      </c>
      <c r="P41" s="420" t="s">
        <v>1077</v>
      </c>
      <c r="Q41" s="420">
        <v>41</v>
      </c>
      <c r="R41" s="419" t="s">
        <v>830</v>
      </c>
      <c r="S41" s="414" t="s">
        <v>1075</v>
      </c>
    </row>
    <row r="42" spans="1:19" ht="13.5">
      <c r="A42" s="414" t="s">
        <v>1076</v>
      </c>
      <c r="B42" s="420" t="s">
        <v>1072</v>
      </c>
      <c r="C42" s="420">
        <v>42</v>
      </c>
      <c r="D42" s="419" t="s">
        <v>831</v>
      </c>
      <c r="E42" s="414" t="s">
        <v>995</v>
      </c>
      <c r="F42" s="420" t="s">
        <v>1077</v>
      </c>
      <c r="G42" s="420">
        <v>42</v>
      </c>
      <c r="H42" s="419" t="s">
        <v>831</v>
      </c>
      <c r="I42" s="414" t="s">
        <v>1075</v>
      </c>
      <c r="J42" s="414"/>
      <c r="K42" s="414" t="s">
        <v>1076</v>
      </c>
      <c r="L42" s="420" t="s">
        <v>1072</v>
      </c>
      <c r="M42" s="420">
        <v>42</v>
      </c>
      <c r="N42" s="419" t="s">
        <v>830</v>
      </c>
      <c r="O42" s="414" t="s">
        <v>995</v>
      </c>
      <c r="P42" s="420" t="s">
        <v>1077</v>
      </c>
      <c r="Q42" s="420">
        <v>42</v>
      </c>
      <c r="R42" s="419" t="s">
        <v>830</v>
      </c>
      <c r="S42" s="414" t="s">
        <v>1075</v>
      </c>
    </row>
    <row r="43" spans="1:19" ht="13.5">
      <c r="A43" s="414" t="s">
        <v>1076</v>
      </c>
      <c r="B43" s="420" t="s">
        <v>1072</v>
      </c>
      <c r="C43" s="420">
        <v>43</v>
      </c>
      <c r="D43" s="419" t="s">
        <v>831</v>
      </c>
      <c r="E43" s="414" t="s">
        <v>995</v>
      </c>
      <c r="F43" s="420" t="s">
        <v>1077</v>
      </c>
      <c r="G43" s="420">
        <v>43</v>
      </c>
      <c r="H43" s="419" t="s">
        <v>831</v>
      </c>
      <c r="I43" s="414" t="s">
        <v>1075</v>
      </c>
      <c r="J43" s="414"/>
      <c r="K43" s="414" t="s">
        <v>1076</v>
      </c>
      <c r="L43" s="420" t="s">
        <v>1072</v>
      </c>
      <c r="M43" s="420">
        <v>43</v>
      </c>
      <c r="N43" s="419" t="s">
        <v>830</v>
      </c>
      <c r="O43" s="414" t="s">
        <v>995</v>
      </c>
      <c r="P43" s="420" t="s">
        <v>1077</v>
      </c>
      <c r="Q43" s="420">
        <v>43</v>
      </c>
      <c r="R43" s="419" t="s">
        <v>830</v>
      </c>
      <c r="S43" s="414" t="s">
        <v>1075</v>
      </c>
    </row>
  </sheetData>
  <phoneticPr fontId="78" type="noConversion"/>
  <conditionalFormatting sqref="B1:B43">
    <cfRule type="duplicateValues" dxfId="23" priority="8"/>
  </conditionalFormatting>
  <conditionalFormatting sqref="C1:C43">
    <cfRule type="duplicateValues" dxfId="22" priority="7"/>
  </conditionalFormatting>
  <conditionalFormatting sqref="F1:F43">
    <cfRule type="duplicateValues" dxfId="21" priority="6"/>
  </conditionalFormatting>
  <conditionalFormatting sqref="G1:G43">
    <cfRule type="duplicateValues" dxfId="20" priority="5"/>
  </conditionalFormatting>
  <conditionalFormatting sqref="L1:L43">
    <cfRule type="duplicateValues" dxfId="19" priority="4"/>
  </conditionalFormatting>
  <conditionalFormatting sqref="M1:M43">
    <cfRule type="duplicateValues" dxfId="18" priority="3"/>
  </conditionalFormatting>
  <conditionalFormatting sqref="P1:P43">
    <cfRule type="duplicateValues" dxfId="17" priority="2"/>
  </conditionalFormatting>
  <conditionalFormatting sqref="Q1:Q43">
    <cfRule type="duplicateValues" dxfId="16" priority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emplate>Normal.dotm</Template>
  <TotalTime>0</TotalTime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22</vt:i4>
      </vt:variant>
      <vt:variant>
        <vt:lpstr>Именованные диапазоны</vt:lpstr>
      </vt:variant>
      <vt:variant>
        <vt:i4>6</vt:i4>
      </vt:variant>
    </vt:vector>
  </HeadingPairs>
  <TitlesOfParts>
    <vt:vector size="28" baseType="lpstr">
      <vt:lpstr>Исходные</vt:lpstr>
      <vt:lpstr>БВР-основ</vt:lpstr>
      <vt:lpstr>Погрузка</vt:lpstr>
      <vt:lpstr>Лист7</vt:lpstr>
      <vt:lpstr>Пр-ть карьера</vt:lpstr>
      <vt:lpstr>БВР-негабор</vt:lpstr>
      <vt:lpstr>НА 3 ПОЛЯ</vt:lpstr>
      <vt:lpstr>НА 3 ПОЛЯ АРГ</vt:lpstr>
      <vt:lpstr>НА 2 ПОЛЯ АРГ</vt:lpstr>
      <vt:lpstr>Транспорт</vt:lpstr>
      <vt:lpstr>НА 2 ПОЛЯ</vt:lpstr>
      <vt:lpstr>ВЫЧЕСЛЕНИЯ</vt:lpstr>
      <vt:lpstr>Бульдозер-отвал</vt:lpstr>
      <vt:lpstr>Шир раб площ</vt:lpstr>
      <vt:lpstr>Лист2</vt:lpstr>
      <vt:lpstr>Штаты</vt:lpstr>
      <vt:lpstr>Расчет диаметра скважин</vt:lpstr>
      <vt:lpstr>Дорога</vt:lpstr>
      <vt:lpstr>Табл к БВР-осн</vt:lpstr>
      <vt:lpstr>ФМС пород НКУ</vt:lpstr>
      <vt:lpstr>Расчет БВР</vt:lpstr>
      <vt:lpstr>расчет топлива</vt:lpstr>
      <vt:lpstr>'БВР-основ'!Область_печати</vt:lpstr>
      <vt:lpstr>'Бульдозер-отвал'!Область_печати</vt:lpstr>
      <vt:lpstr>Погрузка!Область_печати</vt:lpstr>
      <vt:lpstr>'Расчет БВР'!Область_печати</vt:lpstr>
      <vt:lpstr>'Табл к БВР-осн'!Область_печати</vt:lpstr>
      <vt:lpstr>Транспорт!Область_печати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Дмитрий Парилов</dc:creator>
  <cp:lastModifiedBy>Дмитрий Парилов</cp:lastModifiedBy>
  <dcterms:created xsi:type="dcterms:W3CDTF">2024-05-15T11:38:40Z</dcterms:created>
  <dcterms:modified xsi:type="dcterms:W3CDTF">2024-05-17T02:21:33Z</dcterms:modified>
</cp:coreProperties>
</file>